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firstSheet="1" activeTab="3"/>
  </bookViews>
  <sheets>
    <sheet name="Лист1" sheetId="1" r:id="rId1"/>
    <sheet name="Заг. к-ть. персоналу на 01.2020" sheetId="2" r:id="rId2"/>
    <sheet name="Бюдж.-фін. показники2020" sheetId="3" r:id="rId3"/>
    <sheet name="Бюдж.-фін. показники2019" sheetId="4" r:id="rId4"/>
  </sheets>
  <definedNames/>
  <calcPr fullCalcOnLoad="1"/>
</workbook>
</file>

<file path=xl/sharedStrings.xml><?xml version="1.0" encoding="utf-8"?>
<sst xmlns="http://schemas.openxmlformats.org/spreadsheetml/2006/main" count="329" uniqueCount="239">
  <si>
    <t>Розділ 1. Адресні дані</t>
  </si>
  <si>
    <t>Назва поля для заповнення            (запитання в анкеті)</t>
  </si>
  <si>
    <t>Пояснення для заповнення поля</t>
  </si>
  <si>
    <t>Повна назва закладу / Найменування</t>
  </si>
  <si>
    <t xml:space="preserve">Вказується повна назва закладу / найменування об’єкта </t>
  </si>
  <si>
    <t>Підпорядкування</t>
  </si>
  <si>
    <t xml:space="preserve">Вказується відділ/управління/департамент ОДА/РДА/ОМС чи територіальний підрозділ ЦОВВ якому підпорядковується заклад/об’єкт </t>
  </si>
  <si>
    <t>КОАТУУ</t>
  </si>
  <si>
    <r>
      <t xml:space="preserve">Вказується </t>
    </r>
    <r>
      <rPr>
        <sz val="10"/>
        <color indexed="62"/>
        <rFont val="Verdana"/>
        <family val="2"/>
      </rPr>
      <t>- унікальний десятизначний код одиниці адміністративно-територіального устрою України (КОАТУУ) населеного пункту, де фізично знаходиться заклад/об’єкт.</t>
    </r>
  </si>
  <si>
    <t>Код можна знайти у Державному класифікаторі об'єктів адміністративно-територіального устрою України за посиланням</t>
  </si>
  <si>
    <t>Область</t>
  </si>
  <si>
    <t>Вказується назва області</t>
  </si>
  <si>
    <t>Район / місто обласного значення / ОТГ</t>
  </si>
  <si>
    <t>Вказується назва району або міста обласного значення або ОТГ (об’єднаної територіальної громади), де розміщено заклад/об’єкт</t>
  </si>
  <si>
    <t>Населений пункт</t>
  </si>
  <si>
    <t>Вказується назва населеного пункту, де розміщено закалад/об’єкт</t>
  </si>
  <si>
    <t>Номер будинку</t>
  </si>
  <si>
    <t>Вказується повний номер будинку, де розміщено закалад/об’єкт</t>
  </si>
  <si>
    <t>Телефон / факс</t>
  </si>
  <si>
    <t>Вказується у разі наявності, у форматі 380XXNNNNNNN, де 0XX - код населеного пункта / оператора мобільного зв’язку, NNNNNNN - телефонний номер</t>
  </si>
  <si>
    <t>Електронна адреса</t>
  </si>
  <si>
    <t>Вказується у разі наявності</t>
  </si>
  <si>
    <t>Сайт</t>
  </si>
  <si>
    <t>Розділ 2. Загальні показники щодо об'єкта</t>
  </si>
  <si>
    <t>Для якісного заповнення характеристик, для закладів загальної середньої освіти, необхідно мати актуальні дані, які подаються за формою ЗНЗ-1 на 05.09.2019 в Державній інформаційній системі освіти (ДІСО).</t>
  </si>
  <si>
    <t>Код за ЄДРПОУ</t>
  </si>
  <si>
    <t>Дане поле заповнюється у разі, якщо заклад має власний ідентифікаційний номер в реєстрі підприємств та організацій</t>
  </si>
  <si>
    <t xml:space="preserve">Код за ЄДРПОУ органу управління об’єктом </t>
  </si>
  <si>
    <t xml:space="preserve">Зазначається код за ЄДРПОУ органу управління у сфері освіти </t>
  </si>
  <si>
    <t>Засновник закладу освіти</t>
  </si>
  <si>
    <r>
      <t>Потрібно заповнювати від</t>
    </r>
    <r>
      <rPr>
        <sz val="10"/>
        <color indexed="8"/>
        <rFont val="Verdana"/>
        <family val="2"/>
      </rPr>
      <t>повідно до того, хто є засновником закладу освіти/ІРЦ у відповідній місцевості (місцева рада, якщо заклад комунальної форми власності) та здійснює видатки на утримання закладу.</t>
    </r>
  </si>
  <si>
    <t>Форма власності </t>
  </si>
  <si>
    <t xml:space="preserve">Потрібно обрати форму власності об’єкта, картка якого заповнюється. </t>
  </si>
  <si>
    <t>Якщо засновником закладу є місцева рада - це комунальна форма власності;</t>
  </si>
  <si>
    <t>Державні заклади, ті, що перебувають на безпосередньому утриманні державних органів влади (не фінансуються за рахунок освітньої субвенції).</t>
  </si>
  <si>
    <t>Приватні - приватна організація, ФОП тощо.</t>
  </si>
  <si>
    <t>Корпоративна форма власності застосовується для тих закладів, засновані на засадах державно-приватного партнерства.</t>
  </si>
  <si>
    <t>Код відомчої класифікації / ID внутрішньої системи</t>
  </si>
  <si>
    <t>Код в системі ДІСО для закладів загальної середньої освіти.</t>
  </si>
  <si>
    <t>Обрати із переліку (в додатку) для закладів дошкільної освіти.</t>
  </si>
  <si>
    <t>Код в системі АС ІРЦ для інклюзивно-ресурсних центрів.</t>
  </si>
  <si>
    <t>Тип об'єкта </t>
  </si>
  <si>
    <r>
      <t>Тип закладу освіти</t>
    </r>
    <r>
      <rPr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заповнюється відповідно до статутних документів закладу. </t>
    </r>
  </si>
  <si>
    <t>У тому випадку, якщо документи не приведені у відповідність до Закону України “Про освіту” 2017 року вказується лише «старий» тип об’єкта.</t>
  </si>
  <si>
    <t>Дане поле ІРЦ не заповнюється.</t>
  </si>
  <si>
    <t>Новий тип об'єкта </t>
  </si>
  <si>
    <t>Зазначається лише у тому випадку, коли статутні документи приведені у відповідність до норм Закону України “Про освіту” 2017 року.</t>
  </si>
  <si>
    <t>Статус</t>
  </si>
  <si>
    <t>Зазначається у тому випадку, якщо заклад має статус опорного закладу або є його філією; </t>
  </si>
  <si>
    <t>У випадку, коли заклад є філією вказати ID в системі ДІСО опорного закладу для ідентифікації і поєднання всіх філій разом із опорним закладом освіти.</t>
  </si>
  <si>
    <t>Рівень освіти (ступені)</t>
  </si>
  <si>
    <t>Вказується який рівень здобуття освіти надає заклад.</t>
  </si>
  <si>
    <t>Якщо заклад має декілька ступенів, то у запропонованих варіантах Вам необхідно обрати комбінації здобуття рівнів освіти.</t>
  </si>
  <si>
    <t>Приклади:</t>
  </si>
  <si>
    <r>
      <t>1)</t>
    </r>
    <r>
      <rPr>
        <i/>
        <sz val="7"/>
        <color indexed="8"/>
        <rFont val="Times New Roman"/>
        <family val="1"/>
      </rPr>
      <t xml:space="preserve">    </t>
    </r>
    <r>
      <rPr>
        <i/>
        <sz val="10"/>
        <color indexed="8"/>
        <rFont val="Verdana"/>
        <family val="2"/>
      </rPr>
      <t xml:space="preserve">заклад освіти І-ІІ ступеню: </t>
    </r>
  </si>
  <si>
    <t>у даному закладі здобувається початкова та базова середня освіта;</t>
  </si>
  <si>
    <r>
      <t>2)</t>
    </r>
    <r>
      <rPr>
        <i/>
        <sz val="7"/>
        <color indexed="8"/>
        <rFont val="Times New Roman"/>
        <family val="1"/>
      </rPr>
      <t xml:space="preserve">    </t>
    </r>
    <r>
      <rPr>
        <i/>
        <sz val="10"/>
        <color indexed="8"/>
        <rFont val="Verdana"/>
        <family val="2"/>
      </rPr>
      <t>НВК з дошкільним підрозділом:</t>
    </r>
  </si>
  <si>
    <t>у такому закладі будуть здобуватися 4 рівні освіти дошкільна, початкова, базова середня, профільна середня.</t>
  </si>
  <si>
    <t>Діяльність </t>
  </si>
  <si>
    <t>Вказується чи відбувається освітній процес/надаються послуги дітям в закладі:</t>
  </si>
  <si>
    <t>активний (учні здобувають освіту у звичному режимі/надаються послуги дітям);</t>
  </si>
  <si>
    <t>неактивний (у закладі не відбувається освітнього процесу/не надаються послуги дітям);</t>
  </si>
  <si>
    <t>діяльність призупинено (у разі здійснення процесів реорганізації закладу та з інших причин);</t>
  </si>
  <si>
    <t>закритий на капремонт;</t>
  </si>
  <si>
    <t>не працює з інших причин.</t>
  </si>
  <si>
    <t>Мова навчання/надання послуг</t>
  </si>
  <si>
    <t>Обирається, якою мовою відбувається навчання в закладі із запропонованих.</t>
  </si>
  <si>
    <t>В унікальних випадках зазначається категорія інша.</t>
  </si>
  <si>
    <t>Графік роботи</t>
  </si>
  <si>
    <t>Часи роботи закладу </t>
  </si>
  <si>
    <t>Рік заснування/утворення</t>
  </si>
  <si>
    <t>Рік, коли було засновано заклад освіти/ІРЦ</t>
  </si>
  <si>
    <t>Загальна кількість одиниць персоналу (штатна)</t>
  </si>
  <si>
    <t>із них одиниць</t>
  </si>
  <si>
    <t>непедагогічних</t>
  </si>
  <si>
    <t>педагогічних</t>
  </si>
  <si>
    <t>з педагогічних:</t>
  </si>
  <si>
    <t>вчителі</t>
  </si>
  <si>
    <t>вихователі</t>
  </si>
  <si>
    <t>керівні посади</t>
  </si>
  <si>
    <t>інші</t>
  </si>
  <si>
    <t>Загальна кількість працівників закладу відповідно до штатного розпису затвердженого керівником та погодженого засновником.</t>
  </si>
  <si>
    <t>Загальна кількість здобувачів освіти на 05.09.2019 </t>
  </si>
  <si>
    <r>
      <t>Загальна к-ть учнів/вихованців, що навчаються у закладі за усіма рівнями освіти.</t>
    </r>
    <r>
      <rPr>
        <sz val="13.5"/>
        <color indexed="8"/>
        <rFont val="Times New Roman"/>
        <family val="1"/>
      </rPr>
      <t xml:space="preserve"> </t>
    </r>
  </si>
  <si>
    <t>Загальна кількість дітей, які пройшли комплексну психолого-педагогічну оцінку розвитку в ІРЦ</t>
  </si>
  <si>
    <t>Заповнення розділу 2.2 Технічні характеристики</t>
  </si>
  <si>
    <t>Назва поля для заповнення (запитання в анкеті)</t>
  </si>
  <si>
    <t>Загальна площа будівлі (будівель), м. кв.</t>
  </si>
  <si>
    <t>із них:</t>
  </si>
  <si>
    <t>навчальних приміщень, кв.м./приміщень для надання послуг, кв.м.</t>
  </si>
  <si>
    <t>здається в оренду, кв.м.</t>
  </si>
  <si>
    <t>орендованих приміщень, кв.м.</t>
  </si>
  <si>
    <t>Зазначити загальну площу приміщень з якої, виокремити та вказати площу приміщень які надаються в оренду для приватного або муніципального користування.</t>
  </si>
  <si>
    <t xml:space="preserve">У тому випадку, якщо заклад розташований в орендованому приміщенні та/або орендує приміщення для деяких видів занять орендованих приміщень закладом, заповнюється відповідне поле. </t>
  </si>
  <si>
    <t>Проектна потужність закладу (місць)</t>
  </si>
  <si>
    <t>Зазначається відповідно до технічної документації, яка дозволила ввести в експлуатацію будівлю.</t>
  </si>
  <si>
    <t>Ліцензований обсяг (місць)</t>
  </si>
  <si>
    <t>Вказується відповідно до отриманої ліцензії на впровадження освітньої діяльності.</t>
  </si>
  <si>
    <t>% використання проектної потужності закладу </t>
  </si>
  <si>
    <t>Вказується скільки % будівлі використовується відповідно до проектної потужності будівлі закладу освіти станом на зараз</t>
  </si>
  <si>
    <t>приклад:</t>
  </si>
  <si>
    <t>проектна потужність 450 учнів -це 100%</t>
  </si>
  <si>
    <t>в закладі навчається 225 учнів, відповідно, - це 50%</t>
  </si>
  <si>
    <t xml:space="preserve">Середній % доплати за престижність праці відповідно до штатного розпису </t>
  </si>
  <si>
    <t>Який відсоток доплати за престижність праці встановлено місцевою радою для педагогічних працівників, що працюють безпосередньо в закладі, картка якого заповнюється.</t>
  </si>
  <si>
    <t>2.3. Наявність мережі Інтернет</t>
  </si>
  <si>
    <t>Чи підключений заклад до мережі Інтернет?</t>
  </si>
  <si>
    <t>Оберіть один з двох варіантів: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</si>
  <si>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Verdana"/>
        <family val="2"/>
      </rPr>
      <t>Так</t>
    </r>
    <r>
      <rPr>
        <sz val="10"/>
        <color indexed="8"/>
        <rFont val="Verdana"/>
        <family val="2"/>
      </rPr>
      <t xml:space="preserve"> (якщо заклад має Інтернет)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</si>
  <si>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Verdana"/>
        <family val="2"/>
      </rPr>
      <t>Ні</t>
    </r>
    <r>
      <rPr>
        <sz val="10"/>
        <color indexed="8"/>
        <rFont val="Verdana"/>
        <family val="2"/>
      </rPr>
      <t xml:space="preserve"> (якщо у закладі Інтернет відсутній)</t>
    </r>
  </si>
  <si>
    <t>За якою технологією підключений Інтернет? (згідно з договором)</t>
  </si>
  <si>
    <t>У договорі з провайдером Інтернету зазначається технологія підключення (переважно латинськими літерами на зразок PON, FTTB, ADSL, або вказівками — оптичний канал, звита пара). Якщо вона вказана — оберіть її з перелічених. Якщо ні — запитайте у службі підтримки провайдера. Найчастіше трапляються підключення, описані у перших трьох варіантах.</t>
  </si>
  <si>
    <t>Технології підключення: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</si>
  <si>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xDSL</t>
    </r>
    <r>
      <rPr>
        <sz val="10"/>
        <color indexed="8"/>
        <rFont val="Verdana"/>
        <family val="2"/>
      </rPr>
      <t xml:space="preserve"> (можливий варіант назви: ADSL) — Інтернет підключений через телефонну лінію. Інтернет повільний. 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</si>
  <si>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FTTB/ FTTH / FTTC</t>
    </r>
    <r>
      <rPr>
        <sz val="10"/>
        <color indexed="8"/>
        <rFont val="Verdana"/>
        <family val="2"/>
      </rPr>
      <t xml:space="preserve"> (варіант назви: «звита пара») — Провайдер підключив Інтернет кабель прямо до вашого будинку. Швидкість Інтернету середня.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</si>
  <si>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PON / GPON</t>
    </r>
    <r>
      <rPr>
        <sz val="10"/>
        <color indexed="8"/>
        <rFont val="Verdana"/>
        <family val="2"/>
      </rPr>
      <t xml:space="preserve"> (варіант назви: оптика, оптичний кабель) — Провайдер підключив Інтернет по високошвидкісному оптичному кабелю. Інтернет дуже швидкий.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</si>
  <si>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ETTH</t>
    </r>
    <r>
      <rPr>
        <sz val="10"/>
        <color indexed="8"/>
        <rFont val="Verdana"/>
        <family val="2"/>
      </rPr>
      <t xml:space="preserve"> (варіант назви: зовнішня локальна мережа)  — кілька будинків є частиною однієї мережі. Не обирайте цей варіант без консультації з вашим технічним спеціалістом, який відповідає за Інтернет. Швидкість Інтернету середня.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</si>
  <si>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>DOCSIS</t>
    </r>
    <r>
      <rPr>
        <sz val="10"/>
        <color indexed="8"/>
        <rFont val="Verdana"/>
        <family val="2"/>
      </rPr>
      <t xml:space="preserve"> (варіант назви: телевізійний кабель) — Інтернет надається через телевізійний кабель. Найчастіше така технологія використовується у великих містах. Швидкість Інтернету середня.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</si>
  <si>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CDMA </t>
    </r>
    <r>
      <rPr>
        <sz val="10"/>
        <color indexed="8"/>
        <rFont val="Verdana"/>
        <family val="2"/>
      </rPr>
      <t>— безпровідне підключення до Інтернету через безпровідний модем. Найчастіше надається компанією Інтертелеком та подібними.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</si>
  <si>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3G та 4G </t>
    </r>
    <r>
      <rPr>
        <sz val="10"/>
        <color indexed="8"/>
        <rFont val="Verdana"/>
        <family val="2"/>
      </rPr>
      <t>— безпровідне підключення через спеціальний модем або мобільний телефон. Інтернет повільний.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</si>
  <si>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WiMAX </t>
    </r>
    <r>
      <rPr>
        <sz val="10"/>
        <color indexed="8"/>
        <rFont val="Verdana"/>
        <family val="2"/>
      </rPr>
      <t>— безпровідне підключення до Інтернету. Найчастіше застосовується там, де тяжко або неможливо провести кабельне з’єднання і простіше поставити користуватись безпровідним зв’язком. Інтернет повільний.</t>
    </r>
  </si>
  <si>
    <r>
      <t>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Verdana"/>
        <family val="2"/>
      </rPr>
      <t xml:space="preserve">Супутниковий Інтернет </t>
    </r>
    <r>
      <rPr>
        <sz val="10"/>
        <color indexed="8"/>
        <rFont val="Verdana"/>
        <family val="2"/>
      </rPr>
      <t>— безпровідне з’єднання через супутниковий модем. Досить дорогий тому застосовується лише у виняткових випадках. Інтернет повільний.</t>
    </r>
  </si>
  <si>
    <r>
      <t>Швидкість на завантаження (download) мережі Інтернет в закладі?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(згідно з договором, у Мбіт/c)</t>
    </r>
  </si>
  <si>
    <t>Вкажіть швидкість з якою, в середньому, у вас завантажуються файли. Якщо у договорі не вказана швидкість, то перейдіть на сайт https://broadband.gov.ua/speedtest і перевірте вашу швидкість на завантаження.</t>
  </si>
  <si>
    <t>Швидкість на відвантаження (upload) мережі Інтернет в закладі? (згідно з договором, у Мбіт/c)</t>
  </si>
  <si>
    <t>Вкажіть швидкість з якою, в середньому, у вас вивантажуються файли. Якщо у договорі не вказана швидкість, то перейдіть на сайт https://broadband.gov.ua/speedtest і перевірте вашу швидкість на вивантаження.</t>
  </si>
  <si>
    <t>ЄДРПОУ (або ІНН) компанії, що надає послуги Інтернету</t>
  </si>
  <si>
    <t>Ідентифікаційний номер компанії, що надає вам послуги Інтернету. Складається з восьми (ЄДРПОУ) або десяти (ІНН) цифр</t>
  </si>
  <si>
    <t>Юридична назва надавача послуги з доступу до мережі інтернет (згідно договору)</t>
  </si>
  <si>
    <t>Перепишіть з договору повну назву компанії-постачальника. Наприклад, ПАТ «Укртелеком», ФОП Кожемяка Тарас Васильович</t>
  </si>
  <si>
    <t>Розділ 3. Бюджетно-фінансові показники щодо об’єкта</t>
  </si>
  <si>
    <t>3.1 Код місцевого бюджету</t>
  </si>
  <si>
    <t>код містить 11 цифр</t>
  </si>
  <si>
    <t>Проставляються код місцевого бюджету, визначений у графі 4 Довідника місцевих бюджетів, затвердженого наказом Міністерства фінансів України від 28 грудня 2009 року № 1539 (зі змінами та доповненнями).</t>
  </si>
  <si>
    <t>Адреса Довідника</t>
  </si>
  <si>
    <t>https://mof.gov.ua/uk/dovidnyky-misc-budg</t>
  </si>
  <si>
    <t>3.2. Загальний обсяг видатків на заклад/об’єкт за 2019 рік та план на 2020 рік, грн. *</t>
  </si>
  <si>
    <r>
      <t>Проставляються загальні обсяги фактичних та планових показників видатків установ за звітний та поточний (плановий) період</t>
    </r>
    <r>
      <rPr>
        <sz val="10"/>
        <color indexed="17"/>
        <rFont val="Verdana"/>
        <family val="2"/>
      </rPr>
      <t>и</t>
    </r>
  </si>
  <si>
    <t>«за 2019 рік»</t>
  </si>
  <si>
    <r>
      <t xml:space="preserve">У графі вказуються фактичні показники видатків, які були </t>
    </r>
    <r>
      <rPr>
        <sz val="10"/>
        <color indexed="8"/>
        <rFont val="Verdana"/>
        <family val="2"/>
      </rPr>
      <t>здійснені в 2019 році. Дані розрахункові.</t>
    </r>
  </si>
  <si>
    <t>Заповнюється виходячи з даних, наведених у бухгалтерському/управлінському обліку кожного закладу/об’єкту (відображені у казначейській звітності).</t>
  </si>
  <si>
    <t>«план на 2020 рік»</t>
  </si>
  <si>
    <t>У графі наводяться планові призначення затверджені кошторисом установи (бюджетні асигнування, надані відповідно до бюджетного призначення та доведені головними розпорядниками коштів)</t>
  </si>
  <si>
    <t>3.2.1. у тому числі за різними типами бюджету та інших надходжень, грн.</t>
  </si>
  <si>
    <t>Зазначаються обсяги надходжень закладу/об’єкта із розподілом на джерела надходжень</t>
  </si>
  <si>
    <t>Зазначаються надходження за джерелами та за роками</t>
  </si>
  <si>
    <t>за 2019 рік</t>
  </si>
  <si>
    <t>Наводяться дані фактичних надходжень, отриманих у звітному періоді.</t>
  </si>
  <si>
    <t>на 2020 рік</t>
  </si>
  <si>
    <t>Наводяться дані щодо планових джерел надходжень закладу/об’єкту, зазначені у кошторисі закладу/об’єкту на поточний бюджетний період</t>
  </si>
  <si>
    <t>Державний бюджет</t>
  </si>
  <si>
    <r>
      <t>Зазначаються звітні (фактичні)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/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планові показники коштів, отриманих з державного бюджету (передбачених у Законі України Про державний бюджет на відповідний рік</t>
    </r>
    <r>
      <rPr>
        <sz val="10"/>
        <color indexed="17"/>
        <rFont val="Verdana"/>
        <family val="2"/>
      </rPr>
      <t>)</t>
    </r>
    <r>
      <rPr>
        <sz val="10"/>
        <color indexed="8"/>
        <rFont val="Verdana"/>
        <family val="2"/>
      </rPr>
      <t xml:space="preserve"> у вигляді міжбюджетних трансфертів</t>
    </r>
  </si>
  <si>
    <t>Місцевий бюджет</t>
  </si>
  <si>
    <r>
      <t>Зазначаються звітні (фактичні)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/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планові показники коштів, отриманих з місцевого бюджету (передбачених у рішенні про місцевий бюджет </t>
    </r>
    <r>
      <rPr>
        <sz val="10"/>
        <color indexed="8"/>
        <rFont val="Verdana"/>
        <family val="2"/>
      </rPr>
      <t xml:space="preserve">на відповідний рік) </t>
    </r>
    <r>
      <rPr>
        <sz val="10"/>
        <color indexed="8"/>
        <rFont val="Verdana"/>
        <family val="2"/>
      </rPr>
      <t>за рахунок надходжень місцевого бюджету</t>
    </r>
  </si>
  <si>
    <t>Інші надходження</t>
  </si>
  <si>
    <t>Зазначаються звітні дані щодо власних надходжень бюджетних установ (бухгалтерський/управлінський облік, казначейська звітність) а також інші надходження закладу/об’єкту, не заборонені законодавством</t>
  </si>
  <si>
    <t>3.3. Загальний обсяг поточних видатків (КЕКВ 2000) на об’єкт за 2019 рік та план на 2020 рік, грн.</t>
  </si>
  <si>
    <r>
      <t xml:space="preserve">Зазначається загальний обсяг </t>
    </r>
    <r>
      <rPr>
        <b/>
        <sz val="10"/>
        <color indexed="8"/>
        <rFont val="Verdana"/>
        <family val="2"/>
      </rPr>
      <t xml:space="preserve">поточних </t>
    </r>
    <r>
      <rPr>
        <sz val="10"/>
        <color indexed="8"/>
        <rFont val="Verdana"/>
        <family val="2"/>
      </rPr>
      <t xml:space="preserve">видатків закладу/об’єкту, </t>
    </r>
    <r>
      <rPr>
        <sz val="10"/>
        <color indexed="8"/>
        <rFont val="Verdana"/>
        <family val="2"/>
      </rPr>
      <t>здійснених протягом звітного періоду/</t>
    </r>
    <r>
      <rPr>
        <strike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запланованих </t>
    </r>
    <r>
      <rPr>
        <sz val="10"/>
        <color indexed="8"/>
        <rFont val="Verdana"/>
        <family val="2"/>
      </rPr>
      <t>у поточному бюджетному періоді</t>
    </r>
  </si>
  <si>
    <t>3.3.1. у тому числі поточні видатки (КЕКВ 2000), грн. (в комірках КЕКВ за котрими не було видатків ставити "0")</t>
  </si>
  <si>
    <t>в графі 3.3</t>
  </si>
  <si>
    <t xml:space="preserve">Деталізація даних </t>
  </si>
  <si>
    <t>Оплата праці і нарахування на заробітну плату</t>
  </si>
  <si>
    <t>Деталізація даних за видами витрат</t>
  </si>
  <si>
    <t>Оплата комунальних послуг та енергоносіїв</t>
  </si>
  <si>
    <t>Інші поточні видатки</t>
  </si>
  <si>
    <t>3.4. Загальний обсяг капітальних видатків (КЕКВ 3000) на об’єкт за 2019 рік, грн. *</t>
  </si>
  <si>
    <r>
      <t xml:space="preserve">Зазначається загальний обсяг </t>
    </r>
    <r>
      <rPr>
        <b/>
        <sz val="10"/>
        <color indexed="8"/>
        <rFont val="Verdana"/>
        <family val="2"/>
      </rPr>
      <t>капітальних</t>
    </r>
    <r>
      <rPr>
        <sz val="10"/>
        <color indexed="8"/>
        <rFont val="Verdana"/>
        <family val="2"/>
      </rPr>
      <t xml:space="preserve"> видатків закладу/об’єкту, </t>
    </r>
    <r>
      <rPr>
        <sz val="10"/>
        <color indexed="8"/>
        <rFont val="Verdana"/>
        <family val="2"/>
      </rPr>
      <t>здійснених протягом звітного періоду/ запланованих у поточному бюджетному періоді</t>
    </r>
  </si>
  <si>
    <t>придбання обладнання і предметів</t>
  </si>
  <si>
    <t>капітальне будівництво</t>
  </si>
  <si>
    <t>реконструкція та реставрація</t>
  </si>
  <si>
    <t>інші капітальні видатки</t>
  </si>
  <si>
    <t>3.4.1. у тому числі капітальні видатки (КЕКВ 3000), грн</t>
  </si>
  <si>
    <t>в графі 3.4</t>
  </si>
  <si>
    <t>* Всі фінансово-бюджетні показники розрахункові</t>
  </si>
  <si>
    <t>комунальна</t>
  </si>
  <si>
    <t>Житомирська</t>
  </si>
  <si>
    <t>Новоград-Волинський</t>
  </si>
  <si>
    <t>01.01.2020р.</t>
  </si>
  <si>
    <t>техперсонал</t>
  </si>
  <si>
    <t>Школа</t>
  </si>
  <si>
    <t>В Горбаша</t>
  </si>
  <si>
    <t>Гірки</t>
  </si>
  <si>
    <t>Дідовичі</t>
  </si>
  <si>
    <t>Івашківка</t>
  </si>
  <si>
    <t>Киянка</t>
  </si>
  <si>
    <t>Наталівка</t>
  </si>
  <si>
    <t>Немильня</t>
  </si>
  <si>
    <t>Стрієва</t>
  </si>
  <si>
    <t>В молодьків</t>
  </si>
  <si>
    <t>Гульськ</t>
  </si>
  <si>
    <t>Жолобне</t>
  </si>
  <si>
    <t>Кикова</t>
  </si>
  <si>
    <t>Колодянка</t>
  </si>
  <si>
    <t>Несолонь</t>
  </si>
  <si>
    <t>Орепи</t>
  </si>
  <si>
    <t>Пилиповичі</t>
  </si>
  <si>
    <t>Сусли</t>
  </si>
  <si>
    <t>токарів</t>
  </si>
  <si>
    <t>Ярунь</t>
  </si>
  <si>
    <t>Непедагогічні</t>
  </si>
  <si>
    <t>Педагогічні</t>
  </si>
  <si>
    <t>З них</t>
  </si>
  <si>
    <t>РАЗОМ</t>
  </si>
  <si>
    <t>Код місцевого бюджету</t>
  </si>
  <si>
    <t>06315200000</t>
  </si>
  <si>
    <t>Бр Гута</t>
  </si>
  <si>
    <t>В Молодьків</t>
  </si>
  <si>
    <t>Токарів</t>
  </si>
  <si>
    <t>загальний</t>
  </si>
  <si>
    <t>4.1.</t>
  </si>
  <si>
    <t>4.2.</t>
  </si>
  <si>
    <t>4.3.</t>
  </si>
  <si>
    <t xml:space="preserve">Загальний обсяг видатків на заклад/об’єкт за 2019 рік </t>
  </si>
  <si>
    <t>"план на 2020 рік"</t>
  </si>
  <si>
    <t>Капітальне будівництво</t>
  </si>
  <si>
    <t>Інші капітальні видатки</t>
  </si>
  <si>
    <t>План на 2020 рік</t>
  </si>
  <si>
    <t>державний</t>
  </si>
  <si>
    <t>місцевий</t>
  </si>
  <si>
    <t xml:space="preserve">інші надходження </t>
  </si>
  <si>
    <t>освітня</t>
  </si>
  <si>
    <t>додаткова</t>
  </si>
  <si>
    <t>Оплата праці</t>
  </si>
  <si>
    <t>Комунальні</t>
  </si>
  <si>
    <t>Інші</t>
  </si>
  <si>
    <t>Капітальні видатки</t>
  </si>
  <si>
    <t>Поточні видатки</t>
  </si>
  <si>
    <t>в т.ч.</t>
  </si>
  <si>
    <t>Придбання обладнання</t>
  </si>
  <si>
    <t>Реконстр. і реставрація</t>
  </si>
  <si>
    <t xml:space="preserve"> в т.ч. за типами бюджету</t>
  </si>
  <si>
    <t>заг</t>
  </si>
  <si>
    <t>Ф2</t>
  </si>
  <si>
    <t>добудова</t>
  </si>
  <si>
    <t>з них</t>
  </si>
  <si>
    <t>2019 рік</t>
  </si>
  <si>
    <t>2020 рік</t>
  </si>
  <si>
    <t>Загальна кількість обдиниць персоналу (штатна)</t>
  </si>
  <si>
    <t>Фактичні видатки за 2019 рік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</si>
</sst>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i/>
      <sz val="7"/>
      <color indexed="8"/>
      <name val="Times New Roman"/>
      <family val="1"/>
    </font>
    <font>
      <sz val="13.5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7"/>
      <name val="Verdana"/>
      <family val="2"/>
    </font>
    <font>
      <strike/>
      <sz val="10"/>
      <color indexed="10"/>
      <name val="Verdana"/>
      <family val="2"/>
    </font>
    <font>
      <strike/>
      <sz val="10"/>
      <color indexed="8"/>
      <name val="Verdana"/>
      <family val="2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8"/>
      <name val="Verdana"/>
      <family val="2"/>
    </font>
    <font>
      <sz val="10"/>
      <color indexed="8"/>
      <name val="Symbol"/>
      <family val="1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rgb="FFFF0000"/>
      <name val="Arial"/>
      <family val="2"/>
    </font>
    <font>
      <b/>
      <i/>
      <sz val="10"/>
      <color rgb="FF000000"/>
      <name val="Verdana"/>
      <family val="2"/>
    </font>
    <font>
      <sz val="10"/>
      <color rgb="FF000000"/>
      <name val="Symbol"/>
      <family val="1"/>
    </font>
    <font>
      <sz val="8"/>
      <color rgb="FF000000"/>
      <name val="Verdana"/>
      <family val="2"/>
    </font>
    <font>
      <sz val="10"/>
      <color rgb="FF00B050"/>
      <name val="Verdana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6" fillId="0" borderId="0" xfId="0" applyFont="1" applyAlignment="1">
      <alignment horizontal="justify"/>
    </xf>
    <xf numFmtId="0" fontId="56" fillId="0" borderId="10" xfId="0" applyFont="1" applyBorder="1" applyAlignment="1">
      <alignment horizontal="justify" wrapText="1"/>
    </xf>
    <xf numFmtId="0" fontId="56" fillId="0" borderId="11" xfId="0" applyFont="1" applyBorder="1" applyAlignment="1">
      <alignment horizontal="justify" wrapText="1"/>
    </xf>
    <xf numFmtId="0" fontId="0" fillId="0" borderId="12" xfId="0" applyBorder="1" applyAlignment="1">
      <alignment vertical="top" wrapText="1"/>
    </xf>
    <xf numFmtId="0" fontId="57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42" fillId="0" borderId="13" xfId="42" applyBorder="1" applyAlignment="1" applyProtection="1">
      <alignment horizontal="justify" vertical="top" wrapText="1"/>
      <protection/>
    </xf>
    <xf numFmtId="0" fontId="57" fillId="0" borderId="14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justify" vertical="top" wrapText="1"/>
    </xf>
    <xf numFmtId="0" fontId="0" fillId="0" borderId="15" xfId="0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7" fillId="0" borderId="0" xfId="0" applyFont="1" applyAlignment="1">
      <alignment horizontal="justify"/>
    </xf>
    <xf numFmtId="0" fontId="56" fillId="0" borderId="16" xfId="0" applyFont="1" applyBorder="1" applyAlignment="1">
      <alignment horizontal="justify" vertical="top" wrapText="1"/>
    </xf>
    <xf numFmtId="0" fontId="57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57" fillId="0" borderId="18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justify" vertical="top" wrapText="1"/>
    </xf>
    <xf numFmtId="0" fontId="58" fillId="0" borderId="18" xfId="0" applyFont="1" applyBorder="1" applyAlignment="1">
      <alignment horizontal="justify" vertical="top" wrapText="1"/>
    </xf>
    <xf numFmtId="0" fontId="59" fillId="0" borderId="17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justify" vertical="top" wrapText="1"/>
    </xf>
    <xf numFmtId="0" fontId="60" fillId="0" borderId="18" xfId="0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62" fillId="0" borderId="18" xfId="0" applyFont="1" applyBorder="1" applyAlignment="1">
      <alignment horizontal="justify" vertical="top" wrapText="1"/>
    </xf>
    <xf numFmtId="0" fontId="56" fillId="0" borderId="17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justify" vertical="top" wrapText="1"/>
    </xf>
    <xf numFmtId="0" fontId="61" fillId="0" borderId="17" xfId="0" applyFont="1" applyBorder="1" applyAlignment="1">
      <alignment horizontal="justify" vertical="top" wrapText="1"/>
    </xf>
    <xf numFmtId="0" fontId="56" fillId="0" borderId="18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64" fillId="0" borderId="17" xfId="0" applyFont="1" applyBorder="1" applyAlignment="1">
      <alignment horizontal="justify" vertical="top" wrapText="1"/>
    </xf>
    <xf numFmtId="0" fontId="64" fillId="0" borderId="18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left" vertical="top" wrapText="1" indent="1"/>
    </xf>
    <xf numFmtId="0" fontId="42" fillId="0" borderId="18" xfId="42" applyBorder="1" applyAlignment="1" applyProtection="1">
      <alignment horizontal="justify" vertical="top" wrapText="1"/>
      <protection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5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42" fillId="0" borderId="13" xfId="42" applyBorder="1" applyAlignment="1" applyProtection="1">
      <alignment vertical="top" wrapText="1"/>
      <protection/>
    </xf>
    <xf numFmtId="0" fontId="60" fillId="0" borderId="14" xfId="0" applyFont="1" applyBorder="1" applyAlignment="1">
      <alignment horizontal="justify" vertical="top" wrapText="1"/>
    </xf>
    <xf numFmtId="0" fontId="66" fillId="0" borderId="14" xfId="0" applyFont="1" applyBorder="1" applyAlignment="1">
      <alignment horizontal="justify" vertical="top" wrapText="1"/>
    </xf>
    <xf numFmtId="0" fontId="67" fillId="0" borderId="0" xfId="0" applyFont="1" applyAlignment="1">
      <alignment/>
    </xf>
    <xf numFmtId="0" fontId="56" fillId="0" borderId="20" xfId="0" applyFont="1" applyBorder="1" applyAlignment="1">
      <alignment horizontal="justify" vertical="top" wrapText="1"/>
    </xf>
    <xf numFmtId="0" fontId="0" fillId="0" borderId="2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176" fontId="0" fillId="0" borderId="0" xfId="0" applyNumberFormat="1" applyAlignment="1">
      <alignment/>
    </xf>
    <xf numFmtId="49" fontId="13" fillId="0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1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7" fillId="0" borderId="21" xfId="0" applyFont="1" applyBorder="1" applyAlignment="1">
      <alignment/>
    </xf>
    <xf numFmtId="0" fontId="54" fillId="0" borderId="32" xfId="0" applyFont="1" applyBorder="1" applyAlignment="1">
      <alignment/>
    </xf>
    <xf numFmtId="0" fontId="37" fillId="0" borderId="22" xfId="0" applyFont="1" applyBorder="1" applyAlignment="1">
      <alignment wrapText="1"/>
    </xf>
    <xf numFmtId="0" fontId="37" fillId="0" borderId="22" xfId="0" applyFont="1" applyBorder="1" applyAlignment="1">
      <alignment/>
    </xf>
    <xf numFmtId="16" fontId="54" fillId="0" borderId="21" xfId="0" applyNumberFormat="1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27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7" xfId="0" applyFont="1" applyBorder="1" applyAlignment="1">
      <alignment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5" borderId="0" xfId="0" applyFont="1" applyFill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14" borderId="25" xfId="0" applyFont="1" applyFill="1" applyBorder="1" applyAlignment="1">
      <alignment/>
    </xf>
    <xf numFmtId="0" fontId="56" fillId="0" borderId="20" xfId="0" applyFont="1" applyBorder="1" applyAlignment="1">
      <alignment horizontal="justify" vertical="top" wrapText="1"/>
    </xf>
    <xf numFmtId="0" fontId="56" fillId="0" borderId="16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justify" vertical="top" wrapText="1"/>
    </xf>
    <xf numFmtId="0" fontId="56" fillId="0" borderId="20" xfId="0" applyFont="1" applyBorder="1" applyAlignment="1">
      <alignment horizontal="left" vertical="top" wrapText="1" indent="1"/>
    </xf>
    <xf numFmtId="0" fontId="56" fillId="0" borderId="16" xfId="0" applyFont="1" applyBorder="1" applyAlignment="1">
      <alignment horizontal="left" vertical="top" wrapText="1" indent="1"/>
    </xf>
    <xf numFmtId="0" fontId="56" fillId="0" borderId="19" xfId="0" applyFont="1" applyBorder="1" applyAlignment="1">
      <alignment horizontal="left" vertical="top" wrapText="1" indent="1"/>
    </xf>
    <xf numFmtId="0" fontId="61" fillId="0" borderId="20" xfId="0" applyFont="1" applyBorder="1" applyAlignment="1">
      <alignment horizontal="justify" vertical="top" wrapText="1"/>
    </xf>
    <xf numFmtId="0" fontId="61" fillId="0" borderId="16" xfId="0" applyFont="1" applyBorder="1" applyAlignment="1">
      <alignment horizontal="justify" vertical="top" wrapText="1"/>
    </xf>
    <xf numFmtId="0" fontId="61" fillId="0" borderId="19" xfId="0" applyFont="1" applyBorder="1" applyAlignment="1">
      <alignment horizontal="justify" vertical="top" wrapText="1"/>
    </xf>
    <xf numFmtId="0" fontId="0" fillId="0" borderId="21" xfId="0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295275</xdr:colOff>
      <xdr:row>5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26617" t="63435" r="71171" b="31422"/>
        <a:stretch>
          <a:fillRect/>
        </a:stretch>
      </xdr:blipFill>
      <xdr:spPr>
        <a:xfrm>
          <a:off x="0" y="11144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vidnyk.in.ua/directories" TargetMode="External" /><Relationship Id="rId2" Type="http://schemas.openxmlformats.org/officeDocument/2006/relationships/hyperlink" Target="https://broadband.gov.ua/speedtest" TargetMode="External" /><Relationship Id="rId3" Type="http://schemas.openxmlformats.org/officeDocument/2006/relationships/hyperlink" Target="https://broadband.gov.ua/speedtest" TargetMode="External" /><Relationship Id="rId4" Type="http://schemas.openxmlformats.org/officeDocument/2006/relationships/hyperlink" Target="https://mof.gov.ua/uk/dovidnyky-misc-bud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64"/>
  <sheetViews>
    <sheetView zoomScalePageLayoutView="0" workbookViewId="0" topLeftCell="A1">
      <pane xSplit="4" ySplit="5" topLeftCell="E15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59" sqref="A159:IV159"/>
    </sheetView>
  </sheetViews>
  <sheetFormatPr defaultColWidth="9.140625" defaultRowHeight="15"/>
  <cols>
    <col min="3" max="3" width="39.28125" style="0" customWidth="1"/>
    <col min="4" max="4" width="40.28125" style="0" customWidth="1"/>
    <col min="5" max="5" width="21.140625" style="0" customWidth="1"/>
  </cols>
  <sheetData>
    <row r="2" ht="15">
      <c r="D2" s="1"/>
    </row>
    <row r="4" ht="15.75" thickBot="1">
      <c r="D4" s="1" t="s">
        <v>0</v>
      </c>
    </row>
    <row r="5" spans="3:4" ht="27" thickBot="1">
      <c r="C5" s="3" t="s">
        <v>2</v>
      </c>
      <c r="D5" s="2" t="s">
        <v>1</v>
      </c>
    </row>
    <row r="6" spans="3:4" ht="25.5">
      <c r="C6" s="5" t="s">
        <v>4</v>
      </c>
      <c r="D6" s="9" t="s">
        <v>3</v>
      </c>
    </row>
    <row r="7" spans="3:4" ht="63.75">
      <c r="C7" s="5" t="s">
        <v>6</v>
      </c>
      <c r="D7" s="9" t="s">
        <v>5</v>
      </c>
    </row>
    <row r="8" spans="3:4" ht="76.5">
      <c r="C8" s="5" t="s">
        <v>8</v>
      </c>
      <c r="D8" s="9" t="s">
        <v>7</v>
      </c>
    </row>
    <row r="9" spans="3:4" ht="60">
      <c r="C9" s="7" t="s">
        <v>9</v>
      </c>
      <c r="D9" s="4"/>
    </row>
    <row r="10" spans="3:5" ht="15">
      <c r="C10" s="5" t="s">
        <v>11</v>
      </c>
      <c r="D10" s="9" t="s">
        <v>10</v>
      </c>
      <c r="E10" t="s">
        <v>175</v>
      </c>
    </row>
    <row r="11" spans="3:5" ht="51">
      <c r="C11" s="5" t="s">
        <v>13</v>
      </c>
      <c r="D11" s="9" t="s">
        <v>12</v>
      </c>
      <c r="E11" t="s">
        <v>176</v>
      </c>
    </row>
    <row r="12" spans="3:4" ht="25.5">
      <c r="C12" s="5" t="s">
        <v>15</v>
      </c>
      <c r="D12" s="9" t="s">
        <v>14</v>
      </c>
    </row>
    <row r="13" spans="3:4" ht="25.5">
      <c r="C13" s="5" t="s">
        <v>17</v>
      </c>
      <c r="D13" s="9" t="s">
        <v>16</v>
      </c>
    </row>
    <row r="14" spans="3:4" ht="63.75">
      <c r="C14" s="5" t="s">
        <v>19</v>
      </c>
      <c r="D14" s="9" t="s">
        <v>18</v>
      </c>
    </row>
    <row r="15" spans="3:4" ht="15">
      <c r="C15" s="5" t="s">
        <v>21</v>
      </c>
      <c r="D15" s="9" t="s">
        <v>20</v>
      </c>
    </row>
    <row r="16" spans="3:4" ht="15">
      <c r="C16" s="5" t="s">
        <v>21</v>
      </c>
      <c r="D16" s="9" t="s">
        <v>22</v>
      </c>
    </row>
    <row r="17" spans="3:4" ht="90.75" thickBot="1">
      <c r="C17" s="13" t="s">
        <v>24</v>
      </c>
      <c r="D17" s="1" t="s">
        <v>23</v>
      </c>
    </row>
    <row r="18" spans="3:4" ht="51.75" thickBot="1">
      <c r="C18" s="15" t="s">
        <v>26</v>
      </c>
      <c r="D18" s="43" t="s">
        <v>25</v>
      </c>
    </row>
    <row r="19" spans="3:6" ht="25.5">
      <c r="C19" s="15" t="s">
        <v>28</v>
      </c>
      <c r="D19" s="43" t="s">
        <v>27</v>
      </c>
      <c r="F19">
        <v>2143117</v>
      </c>
    </row>
    <row r="20" spans="3:4" ht="90" thickBot="1">
      <c r="C20" s="17" t="s">
        <v>30</v>
      </c>
      <c r="D20" s="18" t="s">
        <v>29</v>
      </c>
    </row>
    <row r="21" spans="3:5" ht="25.5">
      <c r="C21" s="15" t="s">
        <v>32</v>
      </c>
      <c r="D21" s="95" t="s">
        <v>31</v>
      </c>
      <c r="E21" t="s">
        <v>174</v>
      </c>
    </row>
    <row r="22" spans="3:4" ht="15">
      <c r="C22" s="16"/>
      <c r="D22" s="96"/>
    </row>
    <row r="23" spans="3:4" ht="38.25">
      <c r="C23" s="15" t="s">
        <v>33</v>
      </c>
      <c r="D23" s="96"/>
    </row>
    <row r="24" spans="3:4" ht="15">
      <c r="C24" s="16"/>
      <c r="D24" s="96"/>
    </row>
    <row r="25" spans="3:4" ht="63.75">
      <c r="C25" s="15" t="s">
        <v>34</v>
      </c>
      <c r="D25" s="96"/>
    </row>
    <row r="26" spans="3:4" ht="15">
      <c r="C26" s="16"/>
      <c r="D26" s="96"/>
    </row>
    <row r="27" spans="3:4" ht="25.5">
      <c r="C27" s="15" t="s">
        <v>35</v>
      </c>
      <c r="D27" s="96"/>
    </row>
    <row r="28" spans="3:4" ht="15">
      <c r="C28" s="16"/>
      <c r="D28" s="96"/>
    </row>
    <row r="29" spans="3:4" ht="51.75" thickBot="1">
      <c r="C29" s="17" t="s">
        <v>36</v>
      </c>
      <c r="D29" s="97"/>
    </row>
    <row r="30" spans="3:4" ht="25.5">
      <c r="C30" s="15" t="s">
        <v>38</v>
      </c>
      <c r="D30" s="95" t="s">
        <v>37</v>
      </c>
    </row>
    <row r="31" spans="3:4" ht="15">
      <c r="C31" s="16"/>
      <c r="D31" s="96"/>
    </row>
    <row r="32" spans="3:4" ht="25.5">
      <c r="C32" s="15" t="s">
        <v>39</v>
      </c>
      <c r="D32" s="96"/>
    </row>
    <row r="33" spans="3:4" ht="15">
      <c r="C33" s="16"/>
      <c r="D33" s="96"/>
    </row>
    <row r="34" spans="3:4" ht="26.25" thickBot="1">
      <c r="C34" s="19" t="s">
        <v>40</v>
      </c>
      <c r="D34" s="97"/>
    </row>
    <row r="35" spans="3:4" ht="38.25">
      <c r="C35" s="15" t="s">
        <v>42</v>
      </c>
      <c r="D35" s="95" t="s">
        <v>41</v>
      </c>
    </row>
    <row r="36" spans="3:4" ht="15">
      <c r="C36" s="16"/>
      <c r="D36" s="96"/>
    </row>
    <row r="37" spans="3:4" ht="63.75">
      <c r="C37" s="15" t="s">
        <v>43</v>
      </c>
      <c r="D37" s="96"/>
    </row>
    <row r="38" spans="3:4" ht="15">
      <c r="C38" s="16"/>
      <c r="D38" s="96"/>
    </row>
    <row r="39" spans="3:4" ht="15.75" thickBot="1">
      <c r="C39" s="19" t="s">
        <v>44</v>
      </c>
      <c r="D39" s="97"/>
    </row>
    <row r="40" spans="3:4" ht="51.75" thickBot="1">
      <c r="C40" s="17" t="s">
        <v>46</v>
      </c>
      <c r="D40" s="18" t="s">
        <v>45</v>
      </c>
    </row>
    <row r="41" spans="3:4" ht="38.25">
      <c r="C41" s="15" t="s">
        <v>48</v>
      </c>
      <c r="D41" s="95" t="s">
        <v>47</v>
      </c>
    </row>
    <row r="42" spans="3:4" ht="15">
      <c r="C42" s="16"/>
      <c r="D42" s="96"/>
    </row>
    <row r="43" spans="3:4" ht="63.75">
      <c r="C43" s="15" t="s">
        <v>49</v>
      </c>
      <c r="D43" s="96"/>
    </row>
    <row r="44" spans="3:4" ht="15">
      <c r="C44" s="16"/>
      <c r="D44" s="96"/>
    </row>
    <row r="45" spans="3:4" ht="15.75" thickBot="1">
      <c r="C45" s="19" t="s">
        <v>44</v>
      </c>
      <c r="D45" s="97"/>
    </row>
    <row r="46" spans="3:4" ht="25.5">
      <c r="C46" s="15" t="s">
        <v>51</v>
      </c>
      <c r="D46" s="95" t="s">
        <v>50</v>
      </c>
    </row>
    <row r="47" spans="3:4" ht="15">
      <c r="C47" s="16"/>
      <c r="D47" s="96"/>
    </row>
    <row r="48" spans="3:4" ht="51">
      <c r="C48" s="15" t="s">
        <v>52</v>
      </c>
      <c r="D48" s="96"/>
    </row>
    <row r="49" spans="3:4" ht="15">
      <c r="C49" s="16"/>
      <c r="D49" s="96"/>
    </row>
    <row r="50" spans="3:4" ht="15">
      <c r="C50" s="20" t="s">
        <v>53</v>
      </c>
      <c r="D50" s="96"/>
    </row>
    <row r="51" spans="3:4" ht="15">
      <c r="C51" s="16"/>
      <c r="D51" s="96"/>
    </row>
    <row r="52" spans="3:4" ht="15">
      <c r="C52" s="20" t="s">
        <v>54</v>
      </c>
      <c r="D52" s="96"/>
    </row>
    <row r="53" spans="3:4" ht="25.5">
      <c r="C53" s="20" t="s">
        <v>55</v>
      </c>
      <c r="D53" s="96"/>
    </row>
    <row r="54" spans="3:4" ht="15">
      <c r="C54" s="20" t="s">
        <v>56</v>
      </c>
      <c r="D54" s="96"/>
    </row>
    <row r="55" spans="3:4" ht="38.25">
      <c r="C55" s="20" t="s">
        <v>57</v>
      </c>
      <c r="D55" s="96"/>
    </row>
    <row r="56" spans="3:4" ht="15">
      <c r="C56" s="20"/>
      <c r="D56" s="96"/>
    </row>
    <row r="57" spans="3:4" ht="15.75" thickBot="1">
      <c r="C57" s="19" t="s">
        <v>44</v>
      </c>
      <c r="D57" s="97"/>
    </row>
    <row r="58" spans="3:4" ht="38.25">
      <c r="C58" s="21" t="s">
        <v>59</v>
      </c>
      <c r="D58" s="95" t="s">
        <v>58</v>
      </c>
    </row>
    <row r="59" spans="3:4" ht="15">
      <c r="C59" s="16"/>
      <c r="D59" s="96"/>
    </row>
    <row r="60" spans="3:4" ht="38.25">
      <c r="C60" s="21" t="s">
        <v>60</v>
      </c>
      <c r="D60" s="96"/>
    </row>
    <row r="61" spans="3:4" ht="15">
      <c r="C61" s="16"/>
      <c r="D61" s="96"/>
    </row>
    <row r="62" spans="3:4" ht="38.25">
      <c r="C62" s="21" t="s">
        <v>61</v>
      </c>
      <c r="D62" s="96"/>
    </row>
    <row r="63" spans="3:4" ht="15">
      <c r="C63" s="16"/>
      <c r="D63" s="96"/>
    </row>
    <row r="64" spans="3:4" ht="38.25">
      <c r="C64" s="21" t="s">
        <v>62</v>
      </c>
      <c r="D64" s="96"/>
    </row>
    <row r="65" spans="3:4" ht="15">
      <c r="C65" s="16"/>
      <c r="D65" s="96"/>
    </row>
    <row r="66" spans="3:4" ht="15">
      <c r="C66" s="21" t="s">
        <v>63</v>
      </c>
      <c r="D66" s="96"/>
    </row>
    <row r="67" spans="3:4" ht="15">
      <c r="C67" s="16"/>
      <c r="D67" s="96"/>
    </row>
    <row r="68" spans="3:4" ht="15.75" thickBot="1">
      <c r="C68" s="22" t="s">
        <v>64</v>
      </c>
      <c r="D68" s="97"/>
    </row>
    <row r="69" spans="3:4" ht="38.25">
      <c r="C69" s="21" t="s">
        <v>66</v>
      </c>
      <c r="D69" s="101" t="s">
        <v>65</v>
      </c>
    </row>
    <row r="70" spans="3:4" ht="15">
      <c r="C70" s="16"/>
      <c r="D70" s="102"/>
    </row>
    <row r="71" spans="3:4" ht="26.25" thickBot="1">
      <c r="C71" s="22" t="s">
        <v>67</v>
      </c>
      <c r="D71" s="103"/>
    </row>
    <row r="72" spans="3:4" ht="15.75" thickBot="1">
      <c r="C72" s="22" t="s">
        <v>69</v>
      </c>
      <c r="D72" s="23" t="s">
        <v>68</v>
      </c>
    </row>
    <row r="73" spans="3:4" ht="26.25" thickBot="1">
      <c r="C73" s="22" t="s">
        <v>71</v>
      </c>
      <c r="D73" s="23" t="s">
        <v>70</v>
      </c>
    </row>
    <row r="74" spans="3:4" ht="51">
      <c r="C74" s="15" t="s">
        <v>81</v>
      </c>
      <c r="D74" s="14" t="s">
        <v>72</v>
      </c>
    </row>
    <row r="75" spans="3:4" ht="15">
      <c r="C75" s="16"/>
      <c r="D75" s="14" t="s">
        <v>73</v>
      </c>
    </row>
    <row r="76" spans="3:4" ht="15">
      <c r="C76" s="16"/>
      <c r="D76" s="14" t="s">
        <v>74</v>
      </c>
    </row>
    <row r="77" spans="3:4" ht="15">
      <c r="C77" s="16"/>
      <c r="D77" s="14" t="s">
        <v>75</v>
      </c>
    </row>
    <row r="78" spans="3:4" ht="15">
      <c r="C78" s="16"/>
      <c r="D78" s="14" t="s">
        <v>76</v>
      </c>
    </row>
    <row r="79" spans="3:4" ht="15">
      <c r="C79" s="16"/>
      <c r="D79" s="14" t="s">
        <v>77</v>
      </c>
    </row>
    <row r="80" spans="3:4" ht="15">
      <c r="C80" s="16"/>
      <c r="D80" s="14" t="s">
        <v>78</v>
      </c>
    </row>
    <row r="81" spans="3:4" ht="15">
      <c r="C81" s="16"/>
      <c r="D81" s="14" t="s">
        <v>79</v>
      </c>
    </row>
    <row r="82" spans="3:4" ht="15.75" thickBot="1">
      <c r="C82" s="24"/>
      <c r="D82" s="18" t="s">
        <v>80</v>
      </c>
    </row>
    <row r="83" spans="3:4" ht="38.25">
      <c r="C83" s="15" t="s">
        <v>83</v>
      </c>
      <c r="D83" s="95" t="s">
        <v>82</v>
      </c>
    </row>
    <row r="84" spans="3:4" ht="45.75" thickBot="1">
      <c r="C84" s="25" t="s">
        <v>84</v>
      </c>
      <c r="D84" s="97"/>
    </row>
    <row r="85" ht="26.25">
      <c r="D85" s="1" t="s">
        <v>85</v>
      </c>
    </row>
    <row r="86" spans="3:4" ht="63.75">
      <c r="C86" s="15" t="s">
        <v>92</v>
      </c>
      <c r="D86" s="26" t="s">
        <v>87</v>
      </c>
    </row>
    <row r="87" spans="3:4" ht="76.5">
      <c r="C87" s="15" t="s">
        <v>93</v>
      </c>
      <c r="D87" s="27" t="s">
        <v>88</v>
      </c>
    </row>
    <row r="88" spans="3:4" ht="38.25">
      <c r="C88" s="16"/>
      <c r="D88" s="28" t="s">
        <v>89</v>
      </c>
    </row>
    <row r="89" spans="3:4" ht="15">
      <c r="C89" s="16"/>
      <c r="D89" s="28" t="s">
        <v>90</v>
      </c>
    </row>
    <row r="90" spans="3:4" ht="15.75" thickBot="1">
      <c r="C90" s="24"/>
      <c r="D90" s="29" t="s">
        <v>91</v>
      </c>
    </row>
    <row r="91" spans="3:4" ht="39" thickBot="1">
      <c r="C91" s="17" t="s">
        <v>95</v>
      </c>
      <c r="D91" s="29" t="s">
        <v>94</v>
      </c>
    </row>
    <row r="92" spans="3:4" ht="39" thickBot="1">
      <c r="C92" s="15" t="s">
        <v>97</v>
      </c>
      <c r="D92" s="43" t="s">
        <v>96</v>
      </c>
    </row>
    <row r="93" spans="3:4" ht="51">
      <c r="C93" s="15" t="s">
        <v>99</v>
      </c>
      <c r="D93" s="95" t="s">
        <v>98</v>
      </c>
    </row>
    <row r="94" spans="3:4" ht="15">
      <c r="C94" s="20" t="s">
        <v>100</v>
      </c>
      <c r="D94" s="96"/>
    </row>
    <row r="95" spans="3:4" ht="25.5">
      <c r="C95" s="20" t="s">
        <v>101</v>
      </c>
      <c r="D95" s="96"/>
    </row>
    <row r="96" spans="3:4" ht="25.5">
      <c r="C96" s="20" t="s">
        <v>102</v>
      </c>
      <c r="D96" s="96"/>
    </row>
    <row r="97" spans="3:5" ht="77.25" thickBot="1">
      <c r="C97" s="17" t="s">
        <v>104</v>
      </c>
      <c r="D97" s="29" t="s">
        <v>103</v>
      </c>
      <c r="E97">
        <v>20</v>
      </c>
    </row>
    <row r="98" ht="15.75" thickBot="1">
      <c r="D98" s="30" t="s">
        <v>105</v>
      </c>
    </row>
    <row r="99" spans="3:4" ht="15">
      <c r="C99" s="15" t="s">
        <v>107</v>
      </c>
      <c r="D99" s="98" t="s">
        <v>106</v>
      </c>
    </row>
    <row r="100" spans="3:4" ht="15">
      <c r="C100" s="31" t="s">
        <v>108</v>
      </c>
      <c r="D100" s="99"/>
    </row>
    <row r="101" spans="3:4" ht="26.25" thickBot="1">
      <c r="C101" s="32" t="s">
        <v>109</v>
      </c>
      <c r="D101" s="100"/>
    </row>
    <row r="102" spans="3:4" ht="140.25">
      <c r="C102" s="15" t="s">
        <v>111</v>
      </c>
      <c r="D102" s="98" t="s">
        <v>110</v>
      </c>
    </row>
    <row r="103" spans="3:4" ht="15">
      <c r="C103" s="15" t="s">
        <v>112</v>
      </c>
      <c r="D103" s="99"/>
    </row>
    <row r="104" spans="3:4" ht="38.25">
      <c r="C104" s="15" t="s">
        <v>113</v>
      </c>
      <c r="D104" s="99"/>
    </row>
    <row r="105" spans="3:4" ht="63.75">
      <c r="C105" s="15" t="s">
        <v>114</v>
      </c>
      <c r="D105" s="99"/>
    </row>
    <row r="106" spans="3:4" ht="63.75">
      <c r="C106" s="15" t="s">
        <v>115</v>
      </c>
      <c r="D106" s="99"/>
    </row>
    <row r="107" spans="3:4" ht="102">
      <c r="C107" s="15" t="s">
        <v>116</v>
      </c>
      <c r="D107" s="99"/>
    </row>
    <row r="108" spans="3:4" ht="76.5">
      <c r="C108" s="15" t="s">
        <v>117</v>
      </c>
      <c r="D108" s="99"/>
    </row>
    <row r="109" spans="3:4" ht="15">
      <c r="C109" s="16"/>
      <c r="D109" s="99"/>
    </row>
    <row r="110" spans="3:4" ht="63.75">
      <c r="C110" s="15" t="s">
        <v>118</v>
      </c>
      <c r="D110" s="99"/>
    </row>
    <row r="111" spans="3:4" ht="15">
      <c r="C111" s="16"/>
      <c r="D111" s="99"/>
    </row>
    <row r="112" spans="3:4" ht="51">
      <c r="C112" s="15" t="s">
        <v>119</v>
      </c>
      <c r="D112" s="99"/>
    </row>
    <row r="113" spans="3:4" ht="15">
      <c r="C113" s="16"/>
      <c r="D113" s="99"/>
    </row>
    <row r="114" spans="3:4" ht="102">
      <c r="C114" s="15" t="s">
        <v>120</v>
      </c>
      <c r="D114" s="99"/>
    </row>
    <row r="115" spans="3:4" ht="15">
      <c r="C115" s="16"/>
      <c r="D115" s="99"/>
    </row>
    <row r="116" spans="3:4" ht="77.25" thickBot="1">
      <c r="C116" s="17" t="s">
        <v>121</v>
      </c>
      <c r="D116" s="100"/>
    </row>
    <row r="117" spans="3:4" ht="105.75" thickBot="1">
      <c r="C117" s="34" t="s">
        <v>123</v>
      </c>
      <c r="D117" s="33" t="s">
        <v>122</v>
      </c>
    </row>
    <row r="118" spans="3:4" ht="105.75" thickBot="1">
      <c r="C118" s="34" t="s">
        <v>125</v>
      </c>
      <c r="D118" s="33" t="s">
        <v>124</v>
      </c>
    </row>
    <row r="119" spans="3:4" ht="51.75" thickBot="1">
      <c r="C119" s="17" t="s">
        <v>127</v>
      </c>
      <c r="D119" s="33" t="s">
        <v>126</v>
      </c>
    </row>
    <row r="120" spans="3:4" ht="51.75" thickBot="1">
      <c r="C120" s="17" t="s">
        <v>129</v>
      </c>
      <c r="D120" s="33" t="s">
        <v>128</v>
      </c>
    </row>
    <row r="121" ht="15.75" thickBot="1">
      <c r="D121" s="30" t="s">
        <v>130</v>
      </c>
    </row>
    <row r="122" spans="3:4" ht="27" thickBot="1">
      <c r="C122" s="36" t="s">
        <v>2</v>
      </c>
      <c r="D122" s="35" t="s">
        <v>86</v>
      </c>
    </row>
    <row r="123" spans="3:4" ht="89.25">
      <c r="C123" s="38" t="s">
        <v>133</v>
      </c>
      <c r="D123" s="11"/>
    </row>
    <row r="124" spans="3:4" ht="15">
      <c r="C124" s="38" t="s">
        <v>134</v>
      </c>
      <c r="D124" s="11" t="s">
        <v>131</v>
      </c>
    </row>
    <row r="125" spans="3:4" ht="15">
      <c r="C125" s="6"/>
      <c r="D125" s="4"/>
    </row>
    <row r="126" spans="3:4" ht="30">
      <c r="C126" s="39" t="s">
        <v>135</v>
      </c>
      <c r="D126" s="37" t="s">
        <v>132</v>
      </c>
    </row>
    <row r="127" spans="3:4" ht="51.75" thickBot="1">
      <c r="C127" s="8" t="s">
        <v>137</v>
      </c>
      <c r="D127" s="12" t="s">
        <v>136</v>
      </c>
    </row>
    <row r="128" spans="3:4" ht="51">
      <c r="C128" s="5" t="s">
        <v>139</v>
      </c>
      <c r="D128" s="11" t="s">
        <v>138</v>
      </c>
    </row>
    <row r="129" spans="3:4" ht="77.25" thickBot="1">
      <c r="C129" s="8" t="s">
        <v>142</v>
      </c>
      <c r="D129" s="12" t="s">
        <v>141</v>
      </c>
    </row>
    <row r="130" spans="3:4" ht="38.25">
      <c r="C130" s="5" t="s">
        <v>144</v>
      </c>
      <c r="D130" s="11" t="s">
        <v>143</v>
      </c>
    </row>
    <row r="131" spans="3:4" ht="25.5">
      <c r="C131" s="5" t="s">
        <v>145</v>
      </c>
      <c r="D131" s="4"/>
    </row>
    <row r="132" spans="3:4" ht="38.25">
      <c r="C132" s="5" t="s">
        <v>147</v>
      </c>
      <c r="D132" s="11" t="s">
        <v>146</v>
      </c>
    </row>
    <row r="133" spans="3:4" ht="76.5">
      <c r="C133" s="5" t="s">
        <v>140</v>
      </c>
      <c r="D133" s="11"/>
    </row>
    <row r="134" spans="3:4" ht="64.5" thickBot="1">
      <c r="C134" s="8" t="s">
        <v>149</v>
      </c>
      <c r="D134" s="12" t="s">
        <v>148</v>
      </c>
    </row>
    <row r="135" spans="3:4" ht="81.75" customHeight="1">
      <c r="C135" s="5" t="s">
        <v>151</v>
      </c>
      <c r="D135" s="11" t="s">
        <v>150</v>
      </c>
    </row>
    <row r="136" spans="3:4" ht="76.5">
      <c r="C136" s="5" t="s">
        <v>153</v>
      </c>
      <c r="D136" s="11" t="s">
        <v>152</v>
      </c>
    </row>
    <row r="137" spans="3:4" ht="82.5" customHeight="1" thickBot="1">
      <c r="C137" s="8" t="s">
        <v>155</v>
      </c>
      <c r="D137" s="12" t="s">
        <v>154</v>
      </c>
    </row>
    <row r="138" spans="3:4" ht="63.75">
      <c r="C138" s="5" t="s">
        <v>157</v>
      </c>
      <c r="D138" s="11" t="s">
        <v>156</v>
      </c>
    </row>
    <row r="139" spans="3:4" ht="51">
      <c r="C139" s="5" t="s">
        <v>159</v>
      </c>
      <c r="D139" s="11" t="s">
        <v>158</v>
      </c>
    </row>
    <row r="140" spans="3:4" ht="15">
      <c r="C140" s="6"/>
      <c r="D140" s="4"/>
    </row>
    <row r="141" spans="3:4" ht="15.75" thickBot="1">
      <c r="C141" s="40" t="s">
        <v>160</v>
      </c>
      <c r="D141" s="10"/>
    </row>
    <row r="142" spans="3:4" ht="15">
      <c r="C142" s="5"/>
      <c r="D142" s="11"/>
    </row>
    <row r="143" spans="3:4" ht="15">
      <c r="C143" s="6"/>
      <c r="D143" s="4"/>
    </row>
    <row r="144" spans="3:4" ht="26.25" thickBot="1">
      <c r="C144" s="40" t="s">
        <v>162</v>
      </c>
      <c r="D144" s="12" t="s">
        <v>161</v>
      </c>
    </row>
    <row r="145" spans="3:4" ht="15">
      <c r="C145" s="5"/>
      <c r="D145" s="11"/>
    </row>
    <row r="146" spans="3:4" ht="15">
      <c r="C146" s="6"/>
      <c r="D146" s="4"/>
    </row>
    <row r="147" spans="3:4" ht="26.25" thickBot="1">
      <c r="C147" s="40" t="s">
        <v>162</v>
      </c>
      <c r="D147" s="12" t="s">
        <v>163</v>
      </c>
    </row>
    <row r="148" spans="3:4" ht="15">
      <c r="C148" s="5"/>
      <c r="D148" s="11"/>
    </row>
    <row r="149" spans="3:4" ht="15">
      <c r="C149" s="6"/>
      <c r="D149" s="4"/>
    </row>
    <row r="150" spans="3:4" ht="15.75" thickBot="1">
      <c r="C150" s="40" t="s">
        <v>162</v>
      </c>
      <c r="D150" s="12" t="s">
        <v>164</v>
      </c>
    </row>
    <row r="151" spans="3:4" ht="15">
      <c r="C151" s="5"/>
      <c r="D151" s="11"/>
    </row>
    <row r="152" spans="3:4" ht="15">
      <c r="C152" s="6"/>
      <c r="D152" s="4"/>
    </row>
    <row r="153" spans="3:4" ht="63.75">
      <c r="C153" s="5" t="s">
        <v>166</v>
      </c>
      <c r="D153" s="11" t="s">
        <v>165</v>
      </c>
    </row>
    <row r="154" spans="3:4" ht="15.75" thickBot="1">
      <c r="C154" s="40" t="s">
        <v>162</v>
      </c>
      <c r="D154" s="12" t="s">
        <v>167</v>
      </c>
    </row>
    <row r="155" spans="3:4" ht="15.75" thickBot="1">
      <c r="C155" s="40" t="s">
        <v>162</v>
      </c>
      <c r="D155" s="12" t="s">
        <v>168</v>
      </c>
    </row>
    <row r="156" spans="3:4" ht="15.75" thickBot="1">
      <c r="C156" s="40" t="s">
        <v>162</v>
      </c>
      <c r="D156" s="12" t="s">
        <v>169</v>
      </c>
    </row>
    <row r="157" spans="3:4" ht="15.75" thickBot="1">
      <c r="C157" s="40" t="s">
        <v>162</v>
      </c>
      <c r="D157" s="12" t="s">
        <v>170</v>
      </c>
    </row>
    <row r="158" spans="3:4" ht="25.5">
      <c r="C158" s="5" t="s">
        <v>172</v>
      </c>
      <c r="D158" s="11" t="s">
        <v>171</v>
      </c>
    </row>
    <row r="159" spans="3:4" ht="15">
      <c r="C159" s="6"/>
      <c r="D159" s="4"/>
    </row>
    <row r="160" spans="3:4" ht="15.75" thickBot="1">
      <c r="C160" s="41" t="s">
        <v>160</v>
      </c>
      <c r="D160" s="10"/>
    </row>
    <row r="162" ht="15">
      <c r="D162" s="42" t="s">
        <v>173</v>
      </c>
    </row>
    <row r="164" ht="15">
      <c r="D164" s="1"/>
    </row>
  </sheetData>
  <sheetProtection/>
  <mergeCells count="11">
    <mergeCell ref="D102:D116"/>
    <mergeCell ref="D46:D57"/>
    <mergeCell ref="D58:D68"/>
    <mergeCell ref="D69:D71"/>
    <mergeCell ref="D83:D84"/>
    <mergeCell ref="D21:D29"/>
    <mergeCell ref="D30:D34"/>
    <mergeCell ref="D35:D39"/>
    <mergeCell ref="D41:D45"/>
    <mergeCell ref="D93:D96"/>
    <mergeCell ref="D99:D101"/>
  </mergeCells>
  <hyperlinks>
    <hyperlink ref="C9" r:id="rId1" display="https://dovidnyk.in.ua/directories"/>
    <hyperlink ref="C117" r:id="rId2" display="https://broadband.gov.ua/speedtest"/>
    <hyperlink ref="C118" r:id="rId3" display="https://broadband.gov.ua/speedtest"/>
    <hyperlink ref="C126" r:id="rId4" display="https://mof.gov.ua/uk/dovidnyky-misc-budg"/>
  </hyperlinks>
  <printOptions/>
  <pageMargins left="0.7" right="0.7" top="0.75" bottom="0.75" header="0.3" footer="0.3"/>
  <pageSetup horizontalDpi="180" verticalDpi="18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"/>
  <sheetViews>
    <sheetView view="pageBreakPreview" zoomScale="60" zoomScalePageLayoutView="0" workbookViewId="0" topLeftCell="A1">
      <selection activeCell="B30" sqref="B30"/>
    </sheetView>
  </sheetViews>
  <sheetFormatPr defaultColWidth="9.140625" defaultRowHeight="15"/>
  <cols>
    <col min="1" max="1" width="12.140625" style="0" bestFit="1" customWidth="1"/>
    <col min="2" max="2" width="30.7109375" style="0" customWidth="1"/>
    <col min="3" max="4" width="13.00390625" style="47" customWidth="1"/>
    <col min="5" max="5" width="13.00390625" style="45" customWidth="1"/>
    <col min="6" max="6" width="7.8515625" style="45" bestFit="1" customWidth="1"/>
    <col min="7" max="7" width="11.00390625" style="45" bestFit="1" customWidth="1"/>
    <col min="8" max="8" width="14.57421875" style="45" bestFit="1" customWidth="1"/>
    <col min="9" max="9" width="13.00390625" style="45" customWidth="1"/>
  </cols>
  <sheetData>
    <row r="3" ht="15">
      <c r="A3" t="s">
        <v>177</v>
      </c>
    </row>
    <row r="4" spans="1:9" ht="15">
      <c r="A4" s="106" t="s">
        <v>179</v>
      </c>
      <c r="B4" s="110" t="s">
        <v>237</v>
      </c>
      <c r="C4" s="104" t="s">
        <v>199</v>
      </c>
      <c r="D4" s="54" t="s">
        <v>234</v>
      </c>
      <c r="E4" s="105" t="s">
        <v>200</v>
      </c>
      <c r="F4" s="107" t="s">
        <v>201</v>
      </c>
      <c r="G4" s="108"/>
      <c r="H4" s="108"/>
      <c r="I4" s="109"/>
    </row>
    <row r="5" spans="1:9" s="46" customFormat="1" ht="15">
      <c r="A5" s="106"/>
      <c r="B5" s="111"/>
      <c r="C5" s="104"/>
      <c r="D5" s="54" t="s">
        <v>178</v>
      </c>
      <c r="E5" s="105"/>
      <c r="F5" s="49" t="s">
        <v>77</v>
      </c>
      <c r="G5" s="49" t="s">
        <v>78</v>
      </c>
      <c r="H5" s="49" t="s">
        <v>79</v>
      </c>
      <c r="I5" s="49" t="s">
        <v>80</v>
      </c>
    </row>
    <row r="6" spans="1:12" ht="15">
      <c r="A6" s="44" t="s">
        <v>180</v>
      </c>
      <c r="B6" s="48">
        <f>C6+E6</f>
        <v>27.39</v>
      </c>
      <c r="C6" s="50">
        <v>9.469999999999999</v>
      </c>
      <c r="D6" s="50">
        <v>8.97</v>
      </c>
      <c r="E6" s="48">
        <f>SUM(F6:I6)</f>
        <v>17.92</v>
      </c>
      <c r="F6" s="48">
        <v>14.92</v>
      </c>
      <c r="G6" s="48"/>
      <c r="H6" s="48">
        <v>1.5</v>
      </c>
      <c r="I6" s="48">
        <v>1.5</v>
      </c>
      <c r="K6" s="51"/>
      <c r="L6" s="45"/>
    </row>
    <row r="7" spans="1:12" ht="15">
      <c r="A7" s="44" t="s">
        <v>188</v>
      </c>
      <c r="B7" s="48">
        <f aca="true" t="shared" si="0" ref="B7:B24">C7+E7</f>
        <v>38.14</v>
      </c>
      <c r="C7" s="50">
        <v>13.5</v>
      </c>
      <c r="D7" s="50">
        <v>11</v>
      </c>
      <c r="E7" s="48">
        <f aca="true" t="shared" si="1" ref="E7:E24">SUM(F7:I7)</f>
        <v>24.64</v>
      </c>
      <c r="F7" s="48">
        <v>19.14</v>
      </c>
      <c r="G7" s="48">
        <v>1</v>
      </c>
      <c r="H7" s="48">
        <v>2.5</v>
      </c>
      <c r="I7" s="48">
        <v>2</v>
      </c>
      <c r="K7" s="51"/>
      <c r="L7" s="45"/>
    </row>
    <row r="8" spans="1:12" ht="15">
      <c r="A8" s="44" t="s">
        <v>181</v>
      </c>
      <c r="B8" s="48">
        <f t="shared" si="0"/>
        <v>21.98</v>
      </c>
      <c r="C8" s="50">
        <v>5.699999999999999</v>
      </c>
      <c r="D8" s="50">
        <v>5.2</v>
      </c>
      <c r="E8" s="48">
        <f t="shared" si="1"/>
        <v>16.28</v>
      </c>
      <c r="F8" s="48">
        <v>14.03</v>
      </c>
      <c r="G8" s="48"/>
      <c r="H8" s="48">
        <v>1</v>
      </c>
      <c r="I8" s="48">
        <v>1.25</v>
      </c>
      <c r="K8" s="51"/>
      <c r="L8" s="45"/>
    </row>
    <row r="9" spans="1:12" ht="15">
      <c r="A9" s="44" t="s">
        <v>189</v>
      </c>
      <c r="B9" s="48">
        <f t="shared" si="0"/>
        <v>42.75</v>
      </c>
      <c r="C9" s="50">
        <v>16</v>
      </c>
      <c r="D9" s="50">
        <v>13.5</v>
      </c>
      <c r="E9" s="48">
        <f t="shared" si="1"/>
        <v>26.75</v>
      </c>
      <c r="F9" s="48">
        <v>18.42</v>
      </c>
      <c r="G9" s="48">
        <v>3.83</v>
      </c>
      <c r="H9" s="48">
        <v>2.5</v>
      </c>
      <c r="I9" s="48">
        <v>2</v>
      </c>
      <c r="K9" s="51"/>
      <c r="L9" s="45"/>
    </row>
    <row r="10" spans="1:12" ht="15">
      <c r="A10" s="44" t="s">
        <v>182</v>
      </c>
      <c r="B10" s="48">
        <f t="shared" si="0"/>
        <v>20.28</v>
      </c>
      <c r="C10" s="50">
        <v>6</v>
      </c>
      <c r="D10" s="50">
        <v>6</v>
      </c>
      <c r="E10" s="48">
        <f t="shared" si="1"/>
        <v>14.28</v>
      </c>
      <c r="F10" s="48">
        <v>12.53</v>
      </c>
      <c r="G10" s="48"/>
      <c r="H10" s="48">
        <v>1</v>
      </c>
      <c r="I10" s="48">
        <v>0.75</v>
      </c>
      <c r="K10" s="51"/>
      <c r="L10" s="45"/>
    </row>
    <row r="11" spans="1:12" ht="15">
      <c r="A11" s="44" t="s">
        <v>190</v>
      </c>
      <c r="B11" s="48">
        <f t="shared" si="0"/>
        <v>27.5</v>
      </c>
      <c r="C11" s="50">
        <v>8.7</v>
      </c>
      <c r="D11" s="50">
        <v>7.7</v>
      </c>
      <c r="E11" s="48">
        <f t="shared" si="1"/>
        <v>18.8</v>
      </c>
      <c r="F11" s="48">
        <v>15.8</v>
      </c>
      <c r="G11" s="48">
        <v>0</v>
      </c>
      <c r="H11" s="48">
        <v>1.5</v>
      </c>
      <c r="I11" s="48">
        <v>1.5</v>
      </c>
      <c r="K11" s="51"/>
      <c r="L11" s="45"/>
    </row>
    <row r="12" spans="1:12" ht="15">
      <c r="A12" s="44" t="s">
        <v>183</v>
      </c>
      <c r="B12" s="48">
        <f t="shared" si="0"/>
        <v>19.45</v>
      </c>
      <c r="C12" s="50">
        <v>4.2</v>
      </c>
      <c r="D12" s="50">
        <v>4.2</v>
      </c>
      <c r="E12" s="48">
        <f t="shared" si="1"/>
        <v>15.25</v>
      </c>
      <c r="F12" s="48">
        <v>11.75</v>
      </c>
      <c r="G12" s="48">
        <v>1</v>
      </c>
      <c r="H12" s="48">
        <v>1.5</v>
      </c>
      <c r="I12" s="48">
        <v>1</v>
      </c>
      <c r="K12" s="51"/>
      <c r="L12" s="45"/>
    </row>
    <row r="13" spans="1:12" ht="15">
      <c r="A13" s="44" t="s">
        <v>191</v>
      </c>
      <c r="B13" s="48">
        <f t="shared" si="0"/>
        <v>38.08</v>
      </c>
      <c r="C13" s="50">
        <v>12.25</v>
      </c>
      <c r="D13" s="50">
        <v>10.25</v>
      </c>
      <c r="E13" s="48">
        <f t="shared" si="1"/>
        <v>25.83</v>
      </c>
      <c r="F13" s="48">
        <v>18.25</v>
      </c>
      <c r="G13" s="48">
        <v>2.83</v>
      </c>
      <c r="H13" s="48">
        <v>2.5</v>
      </c>
      <c r="I13" s="48">
        <v>2.25</v>
      </c>
      <c r="K13" s="51"/>
      <c r="L13" s="45"/>
    </row>
    <row r="14" spans="1:12" ht="15">
      <c r="A14" s="44" t="s">
        <v>184</v>
      </c>
      <c r="B14" s="48">
        <f t="shared" si="0"/>
        <v>24.3</v>
      </c>
      <c r="C14" s="50">
        <v>8</v>
      </c>
      <c r="D14" s="50">
        <v>8</v>
      </c>
      <c r="E14" s="48">
        <f t="shared" si="1"/>
        <v>16.3</v>
      </c>
      <c r="F14" s="48">
        <v>14.05</v>
      </c>
      <c r="G14" s="48"/>
      <c r="H14" s="48">
        <v>1.5</v>
      </c>
      <c r="I14" s="48">
        <v>0.75</v>
      </c>
      <c r="K14" s="51"/>
      <c r="L14" s="45"/>
    </row>
    <row r="15" spans="1:12" ht="15">
      <c r="A15" s="44" t="s">
        <v>192</v>
      </c>
      <c r="B15" s="48">
        <f t="shared" si="0"/>
        <v>42.89</v>
      </c>
      <c r="C15" s="50">
        <v>15.25</v>
      </c>
      <c r="D15" s="50">
        <v>13.25</v>
      </c>
      <c r="E15" s="48">
        <f t="shared" si="1"/>
        <v>27.64</v>
      </c>
      <c r="F15" s="48">
        <v>18.64</v>
      </c>
      <c r="G15" s="48">
        <v>4.5</v>
      </c>
      <c r="H15" s="48">
        <v>2.5</v>
      </c>
      <c r="I15" s="48">
        <v>2</v>
      </c>
      <c r="K15" s="51"/>
      <c r="L15" s="45"/>
    </row>
    <row r="16" spans="1:12" ht="15">
      <c r="A16" s="44" t="s">
        <v>185</v>
      </c>
      <c r="B16" s="48">
        <f t="shared" si="0"/>
        <v>29.91</v>
      </c>
      <c r="C16" s="50">
        <v>10.5</v>
      </c>
      <c r="D16" s="50">
        <v>8.5</v>
      </c>
      <c r="E16" s="48">
        <f t="shared" si="1"/>
        <v>19.41</v>
      </c>
      <c r="F16" s="48">
        <v>15.08</v>
      </c>
      <c r="G16" s="48">
        <v>0.83</v>
      </c>
      <c r="H16" s="48">
        <v>1.5</v>
      </c>
      <c r="I16" s="48">
        <v>2</v>
      </c>
      <c r="K16" s="51"/>
      <c r="L16" s="45"/>
    </row>
    <row r="17" spans="1:12" ht="15">
      <c r="A17" s="44" t="s">
        <v>186</v>
      </c>
      <c r="B17" s="48">
        <f t="shared" si="0"/>
        <v>18.439999999999998</v>
      </c>
      <c r="C17" s="50">
        <v>4.25</v>
      </c>
      <c r="D17" s="50">
        <v>4.25</v>
      </c>
      <c r="E17" s="48">
        <f t="shared" si="1"/>
        <v>14.19</v>
      </c>
      <c r="F17" s="48">
        <v>13.19</v>
      </c>
      <c r="G17" s="48"/>
      <c r="H17" s="48">
        <v>1</v>
      </c>
      <c r="I17" s="48"/>
      <c r="K17" s="51"/>
      <c r="L17" s="45"/>
    </row>
    <row r="18" spans="1:12" ht="15">
      <c r="A18" s="44" t="s">
        <v>193</v>
      </c>
      <c r="B18" s="48">
        <f t="shared" si="0"/>
        <v>43.91</v>
      </c>
      <c r="C18" s="50">
        <v>15.5</v>
      </c>
      <c r="D18" s="50">
        <v>13.5</v>
      </c>
      <c r="E18" s="48">
        <f t="shared" si="1"/>
        <v>28.409999999999997</v>
      </c>
      <c r="F18" s="48">
        <v>18.58</v>
      </c>
      <c r="G18" s="48">
        <v>5.33</v>
      </c>
      <c r="H18" s="48">
        <v>2.5</v>
      </c>
      <c r="I18" s="48">
        <v>2</v>
      </c>
      <c r="K18" s="51"/>
      <c r="L18" s="45"/>
    </row>
    <row r="19" spans="1:12" ht="15">
      <c r="A19" s="44" t="s">
        <v>194</v>
      </c>
      <c r="B19" s="48">
        <f t="shared" si="0"/>
        <v>34.36</v>
      </c>
      <c r="C19" s="50">
        <v>14</v>
      </c>
      <c r="D19" s="50">
        <v>12</v>
      </c>
      <c r="E19" s="48">
        <f t="shared" si="1"/>
        <v>20.36</v>
      </c>
      <c r="F19" s="48">
        <v>16.36</v>
      </c>
      <c r="G19" s="48">
        <v>0.5</v>
      </c>
      <c r="H19" s="48">
        <v>2</v>
      </c>
      <c r="I19" s="48">
        <v>1.5</v>
      </c>
      <c r="K19" s="51"/>
      <c r="L19" s="45"/>
    </row>
    <row r="20" spans="1:12" ht="15">
      <c r="A20" s="44" t="s">
        <v>195</v>
      </c>
      <c r="B20" s="48">
        <f t="shared" si="0"/>
        <v>45.47</v>
      </c>
      <c r="C20" s="50">
        <v>17</v>
      </c>
      <c r="D20" s="50">
        <v>14.25</v>
      </c>
      <c r="E20" s="48">
        <f t="shared" si="1"/>
        <v>28.47</v>
      </c>
      <c r="F20" s="48">
        <v>20.31</v>
      </c>
      <c r="G20" s="48">
        <v>3.16</v>
      </c>
      <c r="H20" s="48">
        <v>2.5</v>
      </c>
      <c r="I20" s="48">
        <v>2.5</v>
      </c>
      <c r="K20" s="51"/>
      <c r="L20" s="45"/>
    </row>
    <row r="21" spans="1:12" ht="15">
      <c r="A21" s="44" t="s">
        <v>187</v>
      </c>
      <c r="B21" s="48">
        <f t="shared" si="0"/>
        <v>23.560000000000002</v>
      </c>
      <c r="C21" s="50">
        <v>8</v>
      </c>
      <c r="D21" s="50">
        <v>7.5</v>
      </c>
      <c r="E21" s="48">
        <f t="shared" si="1"/>
        <v>15.56</v>
      </c>
      <c r="F21" s="48">
        <v>12.81</v>
      </c>
      <c r="G21" s="48"/>
      <c r="H21" s="48">
        <v>1.5</v>
      </c>
      <c r="I21" s="48">
        <v>1.25</v>
      </c>
      <c r="K21" s="51"/>
      <c r="L21" s="45"/>
    </row>
    <row r="22" spans="1:12" ht="15">
      <c r="A22" s="44" t="s">
        <v>196</v>
      </c>
      <c r="B22" s="48">
        <f t="shared" si="0"/>
        <v>38.11</v>
      </c>
      <c r="C22" s="50">
        <v>14.5</v>
      </c>
      <c r="D22" s="50">
        <v>11.5</v>
      </c>
      <c r="E22" s="48">
        <f t="shared" si="1"/>
        <v>23.61</v>
      </c>
      <c r="F22" s="48">
        <v>17.78</v>
      </c>
      <c r="G22" s="48">
        <v>0.83</v>
      </c>
      <c r="H22" s="48">
        <v>2.5</v>
      </c>
      <c r="I22" s="48">
        <v>2.5</v>
      </c>
      <c r="K22" s="51"/>
      <c r="L22" s="45"/>
    </row>
    <row r="23" spans="1:12" ht="15">
      <c r="A23" s="44" t="s">
        <v>197</v>
      </c>
      <c r="B23" s="48">
        <f t="shared" si="0"/>
        <v>38.75</v>
      </c>
      <c r="C23" s="50">
        <v>14.5</v>
      </c>
      <c r="D23" s="50">
        <v>12</v>
      </c>
      <c r="E23" s="48">
        <f t="shared" si="1"/>
        <v>24.25</v>
      </c>
      <c r="F23" s="48">
        <v>18.75</v>
      </c>
      <c r="G23" s="48">
        <v>1</v>
      </c>
      <c r="H23" s="48">
        <v>2.5</v>
      </c>
      <c r="I23" s="48">
        <v>2</v>
      </c>
      <c r="K23" s="51"/>
      <c r="L23" s="45"/>
    </row>
    <row r="24" spans="1:12" ht="15">
      <c r="A24" s="44" t="s">
        <v>198</v>
      </c>
      <c r="B24" s="48">
        <f t="shared" si="0"/>
        <v>61.39</v>
      </c>
      <c r="C24" s="50">
        <v>20.5</v>
      </c>
      <c r="D24" s="50">
        <v>15.5</v>
      </c>
      <c r="E24" s="48">
        <f t="shared" si="1"/>
        <v>40.89</v>
      </c>
      <c r="F24" s="48">
        <v>30.39</v>
      </c>
      <c r="G24" s="48">
        <v>5</v>
      </c>
      <c r="H24" s="48">
        <v>2.5</v>
      </c>
      <c r="I24" s="48">
        <v>3</v>
      </c>
      <c r="K24" s="51"/>
      <c r="L24" s="45"/>
    </row>
    <row r="25" spans="1:9" ht="15">
      <c r="A25" s="44" t="s">
        <v>202</v>
      </c>
      <c r="B25" s="50">
        <f aca="true" t="shared" si="2" ref="B25:I25">SUM(B6:B24)</f>
        <v>636.66</v>
      </c>
      <c r="C25" s="50">
        <f t="shared" si="2"/>
        <v>217.82</v>
      </c>
      <c r="D25" s="50">
        <f t="shared" si="2"/>
        <v>187.07</v>
      </c>
      <c r="E25" s="44">
        <f t="shared" si="2"/>
        <v>418.84</v>
      </c>
      <c r="F25" s="44">
        <f t="shared" si="2"/>
        <v>320.7800000000001</v>
      </c>
      <c r="G25" s="44">
        <f t="shared" si="2"/>
        <v>29.81</v>
      </c>
      <c r="H25" s="44">
        <f t="shared" si="2"/>
        <v>36.5</v>
      </c>
      <c r="I25" s="44">
        <f t="shared" si="2"/>
        <v>31.75</v>
      </c>
    </row>
  </sheetData>
  <sheetProtection/>
  <mergeCells count="5">
    <mergeCell ref="C4:C5"/>
    <mergeCell ref="E4:E5"/>
    <mergeCell ref="A4:A5"/>
    <mergeCell ref="F4:I4"/>
    <mergeCell ref="B4:B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2"/>
  <sheetViews>
    <sheetView view="pageBreakPreview" zoomScale="60" zoomScalePageLayoutView="0" workbookViewId="0" topLeftCell="A1">
      <selection activeCell="G25" sqref="G25"/>
    </sheetView>
  </sheetViews>
  <sheetFormatPr defaultColWidth="9.140625" defaultRowHeight="15"/>
  <cols>
    <col min="1" max="1" width="12.421875" style="55" bestFit="1" customWidth="1"/>
    <col min="2" max="2" width="11.140625" style="55" customWidth="1"/>
    <col min="3" max="3" width="15.421875" style="53" hidden="1" customWidth="1"/>
    <col min="4" max="6" width="0" style="53" hidden="1" customWidth="1"/>
    <col min="7" max="7" width="13.140625" style="56" customWidth="1"/>
    <col min="8" max="8" width="13.140625" style="53" hidden="1" customWidth="1"/>
    <col min="9" max="9" width="11.57421875" style="53" hidden="1" customWidth="1"/>
    <col min="10" max="10" width="10.7109375" style="56" customWidth="1"/>
    <col min="11" max="11" width="14.140625" style="56" customWidth="1"/>
    <col min="12" max="12" width="10.421875" style="55" customWidth="1"/>
    <col min="13" max="13" width="10.140625" style="55" customWidth="1"/>
    <col min="14" max="14" width="11.421875" style="55" customWidth="1"/>
    <col min="15" max="15" width="9.140625" style="55" customWidth="1"/>
    <col min="16" max="16" width="11.7109375" style="55" customWidth="1"/>
    <col min="17" max="20" width="13.28125" style="55" customWidth="1"/>
    <col min="21" max="16384" width="9.140625" style="55" customWidth="1"/>
  </cols>
  <sheetData>
    <row r="2" spans="3:16" ht="20.25">
      <c r="C2" s="53" t="s">
        <v>203</v>
      </c>
      <c r="J2" s="52" t="s">
        <v>204</v>
      </c>
      <c r="P2" s="55" t="s">
        <v>236</v>
      </c>
    </row>
    <row r="6" ht="15">
      <c r="B6" s="55" t="s">
        <v>212</v>
      </c>
    </row>
    <row r="8" spans="2:6" ht="15">
      <c r="B8" s="55" t="s">
        <v>213</v>
      </c>
      <c r="C8" s="53" t="s">
        <v>208</v>
      </c>
      <c r="D8" s="53" t="s">
        <v>209</v>
      </c>
      <c r="E8" s="53" t="s">
        <v>210</v>
      </c>
      <c r="F8" s="53" t="s">
        <v>211</v>
      </c>
    </row>
    <row r="9" ht="15.75" thickBot="1"/>
    <row r="10" spans="1:20" ht="15">
      <c r="A10" s="67"/>
      <c r="B10" s="121" t="s">
        <v>216</v>
      </c>
      <c r="C10" s="76"/>
      <c r="D10" s="76"/>
      <c r="E10" s="76"/>
      <c r="F10" s="76"/>
      <c r="G10" s="119" t="s">
        <v>230</v>
      </c>
      <c r="H10" s="119"/>
      <c r="I10" s="119"/>
      <c r="J10" s="119"/>
      <c r="K10" s="120"/>
      <c r="L10" s="112" t="s">
        <v>226</v>
      </c>
      <c r="M10" s="114" t="s">
        <v>227</v>
      </c>
      <c r="N10" s="114"/>
      <c r="O10" s="115"/>
      <c r="P10" s="116" t="s">
        <v>225</v>
      </c>
      <c r="Q10" s="114" t="s">
        <v>227</v>
      </c>
      <c r="R10" s="114"/>
      <c r="S10" s="114"/>
      <c r="T10" s="118"/>
    </row>
    <row r="11" spans="1:20" s="57" customFormat="1" ht="45">
      <c r="A11" s="66" t="s">
        <v>205</v>
      </c>
      <c r="B11" s="122"/>
      <c r="C11" s="73" t="s">
        <v>208</v>
      </c>
      <c r="D11" s="73" t="s">
        <v>209</v>
      </c>
      <c r="E11" s="73" t="s">
        <v>210</v>
      </c>
      <c r="F11" s="73" t="s">
        <v>211</v>
      </c>
      <c r="G11" s="74" t="s">
        <v>217</v>
      </c>
      <c r="H11" s="73" t="s">
        <v>220</v>
      </c>
      <c r="I11" s="73" t="s">
        <v>221</v>
      </c>
      <c r="J11" s="74" t="s">
        <v>218</v>
      </c>
      <c r="K11" s="77" t="s">
        <v>219</v>
      </c>
      <c r="L11" s="113"/>
      <c r="M11" s="58" t="s">
        <v>222</v>
      </c>
      <c r="N11" s="58" t="s">
        <v>223</v>
      </c>
      <c r="O11" s="66" t="s">
        <v>224</v>
      </c>
      <c r="P11" s="117"/>
      <c r="Q11" s="58" t="s">
        <v>228</v>
      </c>
      <c r="R11" s="58" t="s">
        <v>214</v>
      </c>
      <c r="S11" s="58" t="s">
        <v>229</v>
      </c>
      <c r="T11" s="60" t="s">
        <v>215</v>
      </c>
    </row>
    <row r="12" spans="1:20" ht="15">
      <c r="A12" s="67" t="s">
        <v>180</v>
      </c>
      <c r="B12" s="61">
        <f aca="true" t="shared" si="0" ref="B12:B30">SUM(C12:F12)</f>
        <v>3334440</v>
      </c>
      <c r="C12" s="72">
        <v>3334440</v>
      </c>
      <c r="D12" s="72"/>
      <c r="E12" s="72"/>
      <c r="F12" s="72"/>
      <c r="G12" s="75">
        <f>H12+I12</f>
        <v>2485130</v>
      </c>
      <c r="H12" s="72">
        <v>2464300</v>
      </c>
      <c r="I12" s="72">
        <v>20830</v>
      </c>
      <c r="J12" s="75">
        <v>849310</v>
      </c>
      <c r="K12" s="78">
        <v>0</v>
      </c>
      <c r="L12" s="70">
        <f>SUM(M12:O12)</f>
        <v>3334440</v>
      </c>
      <c r="M12" s="59">
        <v>3112100</v>
      </c>
      <c r="N12" s="59">
        <v>164740</v>
      </c>
      <c r="O12" s="67">
        <v>57600</v>
      </c>
      <c r="P12" s="61">
        <f>SUM(Q12:T12)</f>
        <v>0</v>
      </c>
      <c r="Q12" s="59"/>
      <c r="R12" s="59"/>
      <c r="S12" s="59"/>
      <c r="T12" s="62"/>
    </row>
    <row r="13" spans="1:20" ht="15">
      <c r="A13" s="67" t="s">
        <v>206</v>
      </c>
      <c r="B13" s="61">
        <f t="shared" si="0"/>
        <v>4441445</v>
      </c>
      <c r="C13" s="72">
        <v>4424890</v>
      </c>
      <c r="D13" s="72"/>
      <c r="E13" s="72"/>
      <c r="F13" s="72">
        <v>16555</v>
      </c>
      <c r="G13" s="75">
        <f aca="true" t="shared" si="1" ref="G13:G30">H13+I13</f>
        <v>3276890</v>
      </c>
      <c r="H13" s="72">
        <v>3228800</v>
      </c>
      <c r="I13" s="72">
        <v>48090</v>
      </c>
      <c r="J13" s="75">
        <v>1133505</v>
      </c>
      <c r="K13" s="78">
        <v>31050</v>
      </c>
      <c r="L13" s="70">
        <f aca="true" t="shared" si="2" ref="L13:L30">SUM(M13:O13)</f>
        <v>4424890</v>
      </c>
      <c r="M13" s="59">
        <v>4137415</v>
      </c>
      <c r="N13" s="59">
        <v>205510</v>
      </c>
      <c r="O13" s="67">
        <v>81965</v>
      </c>
      <c r="P13" s="61">
        <f aca="true" t="shared" si="3" ref="P13:P30">SUM(Q13:T13)</f>
        <v>16555</v>
      </c>
      <c r="Q13" s="59">
        <v>16555</v>
      </c>
      <c r="R13" s="59"/>
      <c r="S13" s="59"/>
      <c r="T13" s="62"/>
    </row>
    <row r="14" spans="1:20" ht="15">
      <c r="A14" s="67" t="s">
        <v>181</v>
      </c>
      <c r="B14" s="61">
        <f t="shared" si="0"/>
        <v>2517125</v>
      </c>
      <c r="C14" s="72">
        <v>2517125</v>
      </c>
      <c r="D14" s="72"/>
      <c r="E14" s="72"/>
      <c r="F14" s="72"/>
      <c r="G14" s="75">
        <f t="shared" si="1"/>
        <v>2050960</v>
      </c>
      <c r="H14" s="72">
        <v>2033500</v>
      </c>
      <c r="I14" s="72">
        <v>17460</v>
      </c>
      <c r="J14" s="75">
        <v>466165</v>
      </c>
      <c r="K14" s="78">
        <v>0</v>
      </c>
      <c r="L14" s="70">
        <f t="shared" si="2"/>
        <v>2517125</v>
      </c>
      <c r="M14" s="59">
        <v>2419800</v>
      </c>
      <c r="N14" s="59">
        <v>73945</v>
      </c>
      <c r="O14" s="67">
        <v>23380</v>
      </c>
      <c r="P14" s="61">
        <f t="shared" si="3"/>
        <v>0</v>
      </c>
      <c r="Q14" s="59"/>
      <c r="R14" s="59"/>
      <c r="S14" s="59"/>
      <c r="T14" s="62"/>
    </row>
    <row r="15" spans="1:20" ht="15">
      <c r="A15" s="67" t="s">
        <v>189</v>
      </c>
      <c r="B15" s="61">
        <f t="shared" si="0"/>
        <v>5315705</v>
      </c>
      <c r="C15" s="72">
        <v>5292665</v>
      </c>
      <c r="D15" s="72"/>
      <c r="E15" s="72"/>
      <c r="F15" s="72">
        <v>23040</v>
      </c>
      <c r="G15" s="75">
        <f t="shared" si="1"/>
        <v>3773790</v>
      </c>
      <c r="H15" s="72">
        <v>3725700</v>
      </c>
      <c r="I15" s="72">
        <v>48090</v>
      </c>
      <c r="J15" s="75">
        <v>1470885</v>
      </c>
      <c r="K15" s="78">
        <v>71030</v>
      </c>
      <c r="L15" s="70">
        <f t="shared" si="2"/>
        <v>5292665</v>
      </c>
      <c r="M15" s="59">
        <v>4800850</v>
      </c>
      <c r="N15" s="59">
        <v>323895</v>
      </c>
      <c r="O15" s="67">
        <v>167920</v>
      </c>
      <c r="P15" s="61">
        <f t="shared" si="3"/>
        <v>23040</v>
      </c>
      <c r="Q15" s="59">
        <v>23040</v>
      </c>
      <c r="R15" s="59"/>
      <c r="S15" s="59"/>
      <c r="T15" s="62"/>
    </row>
    <row r="16" spans="1:20" ht="15">
      <c r="A16" s="67" t="s">
        <v>182</v>
      </c>
      <c r="B16" s="61">
        <f t="shared" si="0"/>
        <v>2344401</v>
      </c>
      <c r="C16" s="72">
        <v>2344401</v>
      </c>
      <c r="D16" s="72"/>
      <c r="E16" s="72"/>
      <c r="F16" s="72"/>
      <c r="G16" s="75">
        <f t="shared" si="1"/>
        <v>1796560</v>
      </c>
      <c r="H16" s="72">
        <v>1784000</v>
      </c>
      <c r="I16" s="72">
        <v>12560</v>
      </c>
      <c r="J16" s="75">
        <v>547841</v>
      </c>
      <c r="K16" s="78">
        <v>0</v>
      </c>
      <c r="L16" s="70">
        <f t="shared" si="2"/>
        <v>2344401</v>
      </c>
      <c r="M16" s="59">
        <v>2233000</v>
      </c>
      <c r="N16" s="59">
        <v>70785</v>
      </c>
      <c r="O16" s="67">
        <v>40616</v>
      </c>
      <c r="P16" s="61">
        <f t="shared" si="3"/>
        <v>0</v>
      </c>
      <c r="Q16" s="59"/>
      <c r="R16" s="59"/>
      <c r="S16" s="59"/>
      <c r="T16" s="62"/>
    </row>
    <row r="17" spans="1:20" ht="15">
      <c r="A17" s="67" t="s">
        <v>190</v>
      </c>
      <c r="B17" s="61">
        <f t="shared" si="0"/>
        <v>3194905</v>
      </c>
      <c r="C17" s="72">
        <v>3194905</v>
      </c>
      <c r="D17" s="72"/>
      <c r="E17" s="72"/>
      <c r="F17" s="72"/>
      <c r="G17" s="75">
        <f t="shared" si="1"/>
        <v>2409800</v>
      </c>
      <c r="H17" s="72">
        <v>2390200</v>
      </c>
      <c r="I17" s="72">
        <v>19600</v>
      </c>
      <c r="J17" s="75">
        <v>785105</v>
      </c>
      <c r="K17" s="78">
        <v>0</v>
      </c>
      <c r="L17" s="70">
        <f t="shared" si="2"/>
        <v>3194905</v>
      </c>
      <c r="M17" s="59">
        <v>2998000</v>
      </c>
      <c r="N17" s="59">
        <v>103415</v>
      </c>
      <c r="O17" s="67">
        <v>93490</v>
      </c>
      <c r="P17" s="61">
        <f t="shared" si="3"/>
        <v>0</v>
      </c>
      <c r="Q17" s="59"/>
      <c r="R17" s="59"/>
      <c r="S17" s="59"/>
      <c r="T17" s="62"/>
    </row>
    <row r="18" spans="1:20" ht="15">
      <c r="A18" s="67" t="s">
        <v>183</v>
      </c>
      <c r="B18" s="61">
        <f t="shared" si="0"/>
        <v>5127235</v>
      </c>
      <c r="C18" s="72">
        <v>5079960</v>
      </c>
      <c r="D18" s="72"/>
      <c r="E18" s="72"/>
      <c r="F18" s="72">
        <v>47275</v>
      </c>
      <c r="G18" s="75">
        <f t="shared" si="1"/>
        <v>3619480</v>
      </c>
      <c r="H18" s="72">
        <v>3605700</v>
      </c>
      <c r="I18" s="72">
        <v>13780</v>
      </c>
      <c r="J18" s="75">
        <v>1373000</v>
      </c>
      <c r="K18" s="78">
        <v>134755</v>
      </c>
      <c r="L18" s="70">
        <f t="shared" si="2"/>
        <v>5079960</v>
      </c>
      <c r="M18" s="59">
        <v>4665680</v>
      </c>
      <c r="N18" s="59">
        <v>151805</v>
      </c>
      <c r="O18" s="67">
        <v>262475</v>
      </c>
      <c r="P18" s="61">
        <f t="shared" si="3"/>
        <v>47275</v>
      </c>
      <c r="Q18" s="59">
        <v>47275</v>
      </c>
      <c r="R18" s="59"/>
      <c r="S18" s="59"/>
      <c r="T18" s="62"/>
    </row>
    <row r="19" spans="1:20" ht="15">
      <c r="A19" s="67" t="s">
        <v>191</v>
      </c>
      <c r="B19" s="61">
        <f t="shared" si="0"/>
        <v>3660676</v>
      </c>
      <c r="C19" s="72">
        <v>3660676</v>
      </c>
      <c r="D19" s="72"/>
      <c r="E19" s="72"/>
      <c r="F19" s="72"/>
      <c r="G19" s="75">
        <f t="shared" si="1"/>
        <v>2601550</v>
      </c>
      <c r="H19" s="72">
        <v>2560500</v>
      </c>
      <c r="I19" s="72">
        <v>41050</v>
      </c>
      <c r="J19" s="75">
        <v>1059126</v>
      </c>
      <c r="K19" s="78">
        <v>0</v>
      </c>
      <c r="L19" s="70">
        <f t="shared" si="2"/>
        <v>3660676</v>
      </c>
      <c r="M19" s="59">
        <v>3269300</v>
      </c>
      <c r="N19" s="59">
        <v>317725</v>
      </c>
      <c r="O19" s="67">
        <v>73651</v>
      </c>
      <c r="P19" s="61">
        <f t="shared" si="3"/>
        <v>0</v>
      </c>
      <c r="Q19" s="59"/>
      <c r="R19" s="59"/>
      <c r="S19" s="59"/>
      <c r="T19" s="62"/>
    </row>
    <row r="20" spans="1:20" ht="15">
      <c r="A20" s="67" t="s">
        <v>184</v>
      </c>
      <c r="B20" s="61">
        <f t="shared" si="0"/>
        <v>5392765</v>
      </c>
      <c r="C20" s="72">
        <v>5323645</v>
      </c>
      <c r="D20" s="72"/>
      <c r="E20" s="72"/>
      <c r="F20" s="72">
        <v>69120</v>
      </c>
      <c r="G20" s="75">
        <f t="shared" si="1"/>
        <v>3713520</v>
      </c>
      <c r="H20" s="72">
        <v>3698200</v>
      </c>
      <c r="I20" s="72">
        <v>15320</v>
      </c>
      <c r="J20" s="75">
        <v>1479660</v>
      </c>
      <c r="K20" s="78">
        <v>199585</v>
      </c>
      <c r="L20" s="70">
        <f t="shared" si="2"/>
        <v>5323645</v>
      </c>
      <c r="M20" s="59">
        <v>4834445</v>
      </c>
      <c r="N20" s="59">
        <v>192860</v>
      </c>
      <c r="O20" s="67">
        <v>296340</v>
      </c>
      <c r="P20" s="61">
        <f t="shared" si="3"/>
        <v>69120</v>
      </c>
      <c r="Q20" s="59">
        <v>69120</v>
      </c>
      <c r="R20" s="59"/>
      <c r="S20" s="59"/>
      <c r="T20" s="62"/>
    </row>
    <row r="21" spans="1:20" ht="15">
      <c r="A21" s="67" t="s">
        <v>192</v>
      </c>
      <c r="B21" s="61">
        <f t="shared" si="0"/>
        <v>3874885</v>
      </c>
      <c r="C21" s="72">
        <v>3874885</v>
      </c>
      <c r="D21" s="72"/>
      <c r="E21" s="72"/>
      <c r="F21" s="72"/>
      <c r="G21" s="75">
        <f t="shared" si="1"/>
        <v>2755130</v>
      </c>
      <c r="H21" s="72">
        <v>2710100</v>
      </c>
      <c r="I21" s="72">
        <v>45030</v>
      </c>
      <c r="J21" s="75">
        <v>1119755</v>
      </c>
      <c r="K21" s="78">
        <v>0</v>
      </c>
      <c r="L21" s="70">
        <f t="shared" si="2"/>
        <v>3874885</v>
      </c>
      <c r="M21" s="59">
        <v>3617800</v>
      </c>
      <c r="N21" s="59">
        <v>225635</v>
      </c>
      <c r="O21" s="67">
        <v>31450</v>
      </c>
      <c r="P21" s="61">
        <f t="shared" si="3"/>
        <v>0</v>
      </c>
      <c r="Q21" s="59"/>
      <c r="R21" s="59"/>
      <c r="S21" s="59"/>
      <c r="T21" s="62"/>
    </row>
    <row r="22" spans="1:20" ht="15">
      <c r="A22" s="67" t="s">
        <v>185</v>
      </c>
      <c r="B22" s="61">
        <f t="shared" si="0"/>
        <v>5495985</v>
      </c>
      <c r="C22" s="72">
        <v>5288305</v>
      </c>
      <c r="D22" s="72"/>
      <c r="E22" s="72"/>
      <c r="F22" s="72">
        <v>207680</v>
      </c>
      <c r="G22" s="75">
        <f t="shared" si="1"/>
        <v>3769810</v>
      </c>
      <c r="H22" s="72">
        <v>3730300</v>
      </c>
      <c r="I22" s="72">
        <v>39510</v>
      </c>
      <c r="J22" s="75">
        <v>1504000</v>
      </c>
      <c r="K22" s="78">
        <v>222175</v>
      </c>
      <c r="L22" s="70">
        <f t="shared" si="2"/>
        <v>5288305</v>
      </c>
      <c r="M22" s="59">
        <v>4838315</v>
      </c>
      <c r="N22" s="59">
        <v>228490</v>
      </c>
      <c r="O22" s="67">
        <v>221500</v>
      </c>
      <c r="P22" s="61">
        <f t="shared" si="3"/>
        <v>207680</v>
      </c>
      <c r="Q22" s="59">
        <v>7680</v>
      </c>
      <c r="R22" s="59"/>
      <c r="S22" s="59"/>
      <c r="T22" s="62">
        <v>200000</v>
      </c>
    </row>
    <row r="23" spans="1:20" ht="15">
      <c r="A23" s="67" t="s">
        <v>186</v>
      </c>
      <c r="B23" s="61">
        <f t="shared" si="0"/>
        <v>4601743</v>
      </c>
      <c r="C23" s="72">
        <v>4592868</v>
      </c>
      <c r="D23" s="72"/>
      <c r="E23" s="72"/>
      <c r="F23" s="72">
        <v>8875</v>
      </c>
      <c r="G23" s="75">
        <f t="shared" si="1"/>
        <v>3345370</v>
      </c>
      <c r="H23" s="72">
        <v>3332200</v>
      </c>
      <c r="I23" s="72">
        <v>13170</v>
      </c>
      <c r="J23" s="75">
        <v>1247498</v>
      </c>
      <c r="K23" s="78">
        <v>8875</v>
      </c>
      <c r="L23" s="70">
        <f t="shared" si="2"/>
        <v>4592868</v>
      </c>
      <c r="M23" s="59">
        <v>4274600</v>
      </c>
      <c r="N23" s="59">
        <v>194170</v>
      </c>
      <c r="O23" s="67">
        <v>124098</v>
      </c>
      <c r="P23" s="61">
        <f t="shared" si="3"/>
        <v>8875</v>
      </c>
      <c r="Q23" s="59">
        <v>8875</v>
      </c>
      <c r="R23" s="59"/>
      <c r="S23" s="59"/>
      <c r="T23" s="62"/>
    </row>
    <row r="24" spans="1:20" ht="15">
      <c r="A24" s="67" t="s">
        <v>193</v>
      </c>
      <c r="B24" s="61">
        <f t="shared" si="0"/>
        <v>7638920</v>
      </c>
      <c r="C24" s="72">
        <v>7349325</v>
      </c>
      <c r="D24" s="72"/>
      <c r="E24" s="72"/>
      <c r="F24" s="72">
        <v>289595</v>
      </c>
      <c r="G24" s="75">
        <f t="shared" si="1"/>
        <v>5651050</v>
      </c>
      <c r="H24" s="72">
        <v>5609700</v>
      </c>
      <c r="I24" s="72">
        <v>41350</v>
      </c>
      <c r="J24" s="75">
        <v>1640290</v>
      </c>
      <c r="K24" s="78">
        <v>347580</v>
      </c>
      <c r="L24" s="70">
        <f t="shared" si="2"/>
        <v>7349325</v>
      </c>
      <c r="M24" s="59">
        <v>6900165</v>
      </c>
      <c r="N24" s="59">
        <v>232230</v>
      </c>
      <c r="O24" s="67">
        <v>216930</v>
      </c>
      <c r="P24" s="61">
        <f t="shared" si="3"/>
        <v>289595</v>
      </c>
      <c r="Q24" s="59">
        <v>39595</v>
      </c>
      <c r="R24" s="59"/>
      <c r="S24" s="59"/>
      <c r="T24" s="62">
        <v>250000</v>
      </c>
    </row>
    <row r="25" spans="1:20" ht="15">
      <c r="A25" s="67" t="s">
        <v>194</v>
      </c>
      <c r="B25" s="61">
        <f t="shared" si="0"/>
        <v>2233885</v>
      </c>
      <c r="C25" s="72">
        <v>2233885</v>
      </c>
      <c r="D25" s="72"/>
      <c r="E25" s="72"/>
      <c r="F25" s="72"/>
      <c r="G25" s="75">
        <f t="shared" si="1"/>
        <v>1885880</v>
      </c>
      <c r="H25" s="72">
        <v>1852800</v>
      </c>
      <c r="I25" s="72">
        <v>33080</v>
      </c>
      <c r="J25" s="75">
        <v>348005</v>
      </c>
      <c r="K25" s="78">
        <v>0</v>
      </c>
      <c r="L25" s="70">
        <f t="shared" si="2"/>
        <v>2233885</v>
      </c>
      <c r="M25" s="59">
        <v>2123400</v>
      </c>
      <c r="N25" s="59">
        <v>65500</v>
      </c>
      <c r="O25" s="67">
        <v>44985</v>
      </c>
      <c r="P25" s="61">
        <f t="shared" si="3"/>
        <v>0</v>
      </c>
      <c r="Q25" s="59"/>
      <c r="R25" s="59"/>
      <c r="S25" s="59"/>
      <c r="T25" s="62"/>
    </row>
    <row r="26" spans="1:20" ht="15">
      <c r="A26" s="67" t="s">
        <v>195</v>
      </c>
      <c r="B26" s="61">
        <f t="shared" si="0"/>
        <v>4476835</v>
      </c>
      <c r="C26" s="72">
        <v>4461475</v>
      </c>
      <c r="D26" s="72"/>
      <c r="E26" s="72"/>
      <c r="F26" s="72">
        <v>15360</v>
      </c>
      <c r="G26" s="75">
        <f t="shared" si="1"/>
        <v>3438780</v>
      </c>
      <c r="H26" s="72">
        <v>3376600</v>
      </c>
      <c r="I26" s="72">
        <v>62180</v>
      </c>
      <c r="J26" s="75">
        <v>987705</v>
      </c>
      <c r="K26" s="78">
        <v>50350</v>
      </c>
      <c r="L26" s="70">
        <f t="shared" si="2"/>
        <v>4461475</v>
      </c>
      <c r="M26" s="59">
        <v>4229630</v>
      </c>
      <c r="N26" s="59">
        <v>149030</v>
      </c>
      <c r="O26" s="67">
        <v>82815</v>
      </c>
      <c r="P26" s="61">
        <f t="shared" si="3"/>
        <v>15360</v>
      </c>
      <c r="Q26" s="59">
        <v>15360</v>
      </c>
      <c r="R26" s="59"/>
      <c r="S26" s="59"/>
      <c r="T26" s="62"/>
    </row>
    <row r="27" spans="1:20" ht="15">
      <c r="A27" s="67" t="s">
        <v>187</v>
      </c>
      <c r="B27" s="61">
        <f t="shared" si="0"/>
        <v>2992045</v>
      </c>
      <c r="C27" s="72">
        <v>2992045</v>
      </c>
      <c r="D27" s="72"/>
      <c r="E27" s="72"/>
      <c r="F27" s="72"/>
      <c r="G27" s="75">
        <f t="shared" si="1"/>
        <v>2268590</v>
      </c>
      <c r="H27" s="72">
        <v>2254500</v>
      </c>
      <c r="I27" s="72">
        <v>14090</v>
      </c>
      <c r="J27" s="75">
        <v>723455</v>
      </c>
      <c r="K27" s="78">
        <v>0</v>
      </c>
      <c r="L27" s="70">
        <f t="shared" si="2"/>
        <v>2992045</v>
      </c>
      <c r="M27" s="59">
        <v>2817200</v>
      </c>
      <c r="N27" s="59">
        <v>135795</v>
      </c>
      <c r="O27" s="67">
        <v>39050</v>
      </c>
      <c r="P27" s="61">
        <f t="shared" si="3"/>
        <v>0</v>
      </c>
      <c r="Q27" s="59"/>
      <c r="R27" s="59"/>
      <c r="S27" s="59"/>
      <c r="T27" s="62"/>
    </row>
    <row r="28" spans="1:20" ht="15">
      <c r="A28" s="67" t="s">
        <v>196</v>
      </c>
      <c r="B28" s="61">
        <f t="shared" si="0"/>
        <v>2245005</v>
      </c>
      <c r="C28" s="72">
        <v>2245005</v>
      </c>
      <c r="D28" s="72"/>
      <c r="E28" s="72"/>
      <c r="F28" s="72"/>
      <c r="G28" s="75">
        <f t="shared" si="1"/>
        <v>1908650</v>
      </c>
      <c r="H28" s="72">
        <v>1867600</v>
      </c>
      <c r="I28" s="72">
        <v>41050</v>
      </c>
      <c r="J28" s="75">
        <v>336355</v>
      </c>
      <c r="K28" s="78">
        <v>0</v>
      </c>
      <c r="L28" s="70">
        <f t="shared" si="2"/>
        <v>2245005</v>
      </c>
      <c r="M28" s="59">
        <v>2141000</v>
      </c>
      <c r="N28" s="59">
        <v>54465</v>
      </c>
      <c r="O28" s="67">
        <v>49540</v>
      </c>
      <c r="P28" s="61">
        <f t="shared" si="3"/>
        <v>0</v>
      </c>
      <c r="Q28" s="59"/>
      <c r="R28" s="59"/>
      <c r="S28" s="59"/>
      <c r="T28" s="62"/>
    </row>
    <row r="29" spans="1:20" ht="15">
      <c r="A29" s="67" t="s">
        <v>207</v>
      </c>
      <c r="B29" s="61">
        <f t="shared" si="0"/>
        <v>2651240</v>
      </c>
      <c r="C29" s="72">
        <v>2651240</v>
      </c>
      <c r="D29" s="72"/>
      <c r="E29" s="72"/>
      <c r="F29" s="72"/>
      <c r="G29" s="75">
        <f t="shared" si="1"/>
        <v>1956760</v>
      </c>
      <c r="H29" s="72">
        <v>1905300</v>
      </c>
      <c r="I29" s="72">
        <v>51460</v>
      </c>
      <c r="J29" s="75">
        <v>694480</v>
      </c>
      <c r="K29" s="78">
        <v>0</v>
      </c>
      <c r="L29" s="70">
        <f t="shared" si="2"/>
        <v>2651240</v>
      </c>
      <c r="M29" s="59">
        <v>2471200</v>
      </c>
      <c r="N29" s="59">
        <v>113455</v>
      </c>
      <c r="O29" s="67">
        <v>66585</v>
      </c>
      <c r="P29" s="61">
        <f t="shared" si="3"/>
        <v>0</v>
      </c>
      <c r="Q29" s="59"/>
      <c r="R29" s="59"/>
      <c r="S29" s="59"/>
      <c r="T29" s="62"/>
    </row>
    <row r="30" spans="1:20" ht="15">
      <c r="A30" s="67" t="s">
        <v>198</v>
      </c>
      <c r="B30" s="61">
        <f t="shared" si="0"/>
        <v>4281960</v>
      </c>
      <c r="C30" s="72">
        <v>4281960</v>
      </c>
      <c r="D30" s="72"/>
      <c r="E30" s="72"/>
      <c r="F30" s="72"/>
      <c r="G30" s="75">
        <f t="shared" si="1"/>
        <v>3185300</v>
      </c>
      <c r="H30" s="72">
        <v>3092800</v>
      </c>
      <c r="I30" s="72">
        <v>92500</v>
      </c>
      <c r="J30" s="75">
        <v>1096660</v>
      </c>
      <c r="K30" s="78">
        <v>0</v>
      </c>
      <c r="L30" s="70">
        <f t="shared" si="2"/>
        <v>4281960</v>
      </c>
      <c r="M30" s="59">
        <v>4056700</v>
      </c>
      <c r="N30" s="59">
        <v>166250</v>
      </c>
      <c r="O30" s="67">
        <v>59010</v>
      </c>
      <c r="P30" s="61">
        <f t="shared" si="3"/>
        <v>0</v>
      </c>
      <c r="Q30" s="59"/>
      <c r="R30" s="59"/>
      <c r="S30" s="59"/>
      <c r="T30" s="62"/>
    </row>
    <row r="31" spans="1:20" ht="15.75" thickBot="1">
      <c r="A31" s="67"/>
      <c r="B31" s="63">
        <f>SUM(B11:B30)</f>
        <v>75821200</v>
      </c>
      <c r="C31" s="63">
        <f aca="true" t="shared" si="4" ref="C31:K31">SUM(C11:C30)</f>
        <v>75143700</v>
      </c>
      <c r="D31" s="63">
        <f t="shared" si="4"/>
        <v>0</v>
      </c>
      <c r="E31" s="63">
        <f t="shared" si="4"/>
        <v>0</v>
      </c>
      <c r="F31" s="63">
        <f t="shared" si="4"/>
        <v>677500</v>
      </c>
      <c r="G31" s="63">
        <f t="shared" si="4"/>
        <v>55893000</v>
      </c>
      <c r="H31" s="63">
        <f t="shared" si="4"/>
        <v>55222800</v>
      </c>
      <c r="I31" s="63">
        <f t="shared" si="4"/>
        <v>670200</v>
      </c>
      <c r="J31" s="63">
        <f t="shared" si="4"/>
        <v>18862800</v>
      </c>
      <c r="K31" s="90">
        <f t="shared" si="4"/>
        <v>1065400</v>
      </c>
      <c r="L31" s="71">
        <f aca="true" t="shared" si="5" ref="L31:R31">SUM(L11:L30)</f>
        <v>75143700</v>
      </c>
      <c r="M31" s="64">
        <f t="shared" si="5"/>
        <v>69940600</v>
      </c>
      <c r="N31" s="64">
        <f t="shared" si="5"/>
        <v>3169700</v>
      </c>
      <c r="O31" s="68">
        <f t="shared" si="5"/>
        <v>2033400</v>
      </c>
      <c r="P31" s="63">
        <f t="shared" si="5"/>
        <v>677500</v>
      </c>
      <c r="Q31" s="64">
        <f t="shared" si="5"/>
        <v>227500</v>
      </c>
      <c r="R31" s="64">
        <f t="shared" si="5"/>
        <v>0</v>
      </c>
      <c r="S31" s="64"/>
      <c r="T31" s="65">
        <f>SUM(T11:T30)</f>
        <v>450000</v>
      </c>
    </row>
    <row r="32" spans="7:12" ht="15">
      <c r="G32" s="56" t="b">
        <f>G31+J31+K31=B31</f>
        <v>1</v>
      </c>
      <c r="L32" s="69" t="b">
        <f>L31+P31=B31</f>
        <v>1</v>
      </c>
    </row>
  </sheetData>
  <sheetProtection/>
  <mergeCells count="6">
    <mergeCell ref="L10:L11"/>
    <mergeCell ref="M10:O10"/>
    <mergeCell ref="P10:P11"/>
    <mergeCell ref="Q10:T10"/>
    <mergeCell ref="G10:K10"/>
    <mergeCell ref="B10:B11"/>
  </mergeCells>
  <printOptions/>
  <pageMargins left="0.7" right="0.7" top="0.75" bottom="0.75" header="0.3" footer="0.3"/>
  <pageSetup horizontalDpi="180" verticalDpi="18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39"/>
  <sheetViews>
    <sheetView tabSelected="1" view="pageBreakPreview" zoomScale="60" zoomScaleNormal="90" zoomScalePageLayoutView="0" workbookViewId="0" topLeftCell="A2">
      <selection activeCell="N26" sqref="N26"/>
    </sheetView>
  </sheetViews>
  <sheetFormatPr defaultColWidth="9.140625" defaultRowHeight="15"/>
  <cols>
    <col min="1" max="1" width="12.421875" style="55" bestFit="1" customWidth="1"/>
    <col min="2" max="2" width="12.8515625" style="55" customWidth="1"/>
    <col min="3" max="3" width="13.140625" style="56" customWidth="1"/>
    <col min="4" max="4" width="13.140625" style="53" hidden="1" customWidth="1"/>
    <col min="5" max="5" width="11.57421875" style="53" hidden="1" customWidth="1"/>
    <col min="6" max="6" width="13.421875" style="56" customWidth="1"/>
    <col min="7" max="7" width="14.140625" style="56" customWidth="1"/>
    <col min="8" max="8" width="10.421875" style="55" customWidth="1"/>
    <col min="9" max="9" width="13.28125" style="55" bestFit="1" customWidth="1"/>
    <col min="10" max="10" width="12.140625" style="55" bestFit="1" customWidth="1"/>
    <col min="11" max="13" width="9.28125" style="53" hidden="1" customWidth="1"/>
    <col min="14" max="14" width="12.140625" style="55" customWidth="1"/>
    <col min="15" max="16" width="12.140625" style="53" hidden="1" customWidth="1"/>
    <col min="17" max="17" width="12.8515625" style="53" hidden="1" customWidth="1"/>
    <col min="18" max="18" width="11.7109375" style="55" customWidth="1"/>
    <col min="19" max="19" width="13.28125" style="55" customWidth="1"/>
    <col min="20" max="22" width="13.28125" style="53" hidden="1" customWidth="1"/>
    <col min="23" max="25" width="13.28125" style="55" customWidth="1"/>
    <col min="26" max="27" width="13.28125" style="53" hidden="1" customWidth="1"/>
    <col min="28" max="16384" width="9.140625" style="55" customWidth="1"/>
  </cols>
  <sheetData>
    <row r="2" spans="6:10" ht="20.25">
      <c r="F2" s="52" t="s">
        <v>204</v>
      </c>
      <c r="J2" s="55" t="s">
        <v>235</v>
      </c>
    </row>
    <row r="3" ht="15" hidden="1"/>
    <row r="4" ht="15" hidden="1"/>
    <row r="5" ht="15" hidden="1"/>
    <row r="6" ht="15">
      <c r="B6" s="55" t="s">
        <v>212</v>
      </c>
    </row>
    <row r="9" ht="15.75" thickBot="1"/>
    <row r="10" spans="1:27" ht="15">
      <c r="A10" s="67"/>
      <c r="B10" s="121" t="s">
        <v>238</v>
      </c>
      <c r="C10" s="119" t="s">
        <v>230</v>
      </c>
      <c r="D10" s="119"/>
      <c r="E10" s="119"/>
      <c r="F10" s="119"/>
      <c r="G10" s="120"/>
      <c r="H10" s="112" t="s">
        <v>226</v>
      </c>
      <c r="I10" s="114" t="s">
        <v>227</v>
      </c>
      <c r="J10" s="114"/>
      <c r="K10" s="115"/>
      <c r="L10" s="115"/>
      <c r="M10" s="115"/>
      <c r="N10" s="115"/>
      <c r="O10" s="115"/>
      <c r="P10" s="115"/>
      <c r="Q10" s="115"/>
      <c r="R10" s="116" t="s">
        <v>225</v>
      </c>
      <c r="S10" s="114" t="s">
        <v>227</v>
      </c>
      <c r="T10" s="114"/>
      <c r="U10" s="114"/>
      <c r="V10" s="114"/>
      <c r="W10" s="114"/>
      <c r="X10" s="114"/>
      <c r="Y10" s="115"/>
      <c r="Z10" s="115"/>
      <c r="AA10" s="118"/>
    </row>
    <row r="11" spans="1:27" s="57" customFormat="1" ht="45">
      <c r="A11" s="66"/>
      <c r="B11" s="122"/>
      <c r="C11" s="74" t="s">
        <v>217</v>
      </c>
      <c r="D11" s="73" t="s">
        <v>220</v>
      </c>
      <c r="E11" s="73" t="s">
        <v>221</v>
      </c>
      <c r="F11" s="74" t="s">
        <v>218</v>
      </c>
      <c r="G11" s="77" t="s">
        <v>219</v>
      </c>
      <c r="H11" s="113"/>
      <c r="I11" s="58" t="s">
        <v>222</v>
      </c>
      <c r="J11" s="58" t="s">
        <v>223</v>
      </c>
      <c r="K11" s="83" t="s">
        <v>231</v>
      </c>
      <c r="L11" s="83" t="s">
        <v>209</v>
      </c>
      <c r="M11" s="83" t="s">
        <v>210</v>
      </c>
      <c r="N11" s="66" t="s">
        <v>224</v>
      </c>
      <c r="O11" s="83" t="s">
        <v>231</v>
      </c>
      <c r="P11" s="83" t="s">
        <v>209</v>
      </c>
      <c r="Q11" s="83" t="s">
        <v>210</v>
      </c>
      <c r="R11" s="117"/>
      <c r="S11" s="58" t="s">
        <v>228</v>
      </c>
      <c r="T11" s="79" t="s">
        <v>209</v>
      </c>
      <c r="U11" s="79" t="s">
        <v>210</v>
      </c>
      <c r="V11" s="79" t="s">
        <v>211</v>
      </c>
      <c r="W11" s="58" t="s">
        <v>214</v>
      </c>
      <c r="X11" s="58" t="s">
        <v>229</v>
      </c>
      <c r="Y11" s="60" t="s">
        <v>215</v>
      </c>
      <c r="Z11" s="80" t="s">
        <v>209</v>
      </c>
      <c r="AA11" s="80" t="s">
        <v>211</v>
      </c>
    </row>
    <row r="12" spans="1:27" ht="15">
      <c r="A12" s="66" t="s">
        <v>205</v>
      </c>
      <c r="B12" s="61">
        <f>H12+R12</f>
        <v>4113406.48</v>
      </c>
      <c r="C12" s="75">
        <f>D12+E12</f>
        <v>3306629.03</v>
      </c>
      <c r="D12" s="72">
        <v>3014289.03</v>
      </c>
      <c r="E12" s="72">
        <v>292340</v>
      </c>
      <c r="F12" s="75">
        <v>630392.11</v>
      </c>
      <c r="G12" s="78">
        <f>B12-C12-F12</f>
        <v>176385.3400000002</v>
      </c>
      <c r="H12" s="70">
        <f>I12+J12+N12</f>
        <v>4031632.03</v>
      </c>
      <c r="I12" s="59">
        <v>3729265.51</v>
      </c>
      <c r="J12" s="59">
        <f>SUM(K12:M12)</f>
        <v>195328.21000000002</v>
      </c>
      <c r="K12" s="81">
        <v>195328.21000000002</v>
      </c>
      <c r="L12" s="81"/>
      <c r="M12" s="81"/>
      <c r="N12" s="67">
        <f>SUM(O12:Q12)</f>
        <v>107038.31000000003</v>
      </c>
      <c r="O12" s="81">
        <v>106351.54000000002</v>
      </c>
      <c r="P12" s="81"/>
      <c r="Q12" s="81">
        <v>686.77</v>
      </c>
      <c r="R12" s="61">
        <f>S12+W12+X12+Y12</f>
        <v>81774.45000000001</v>
      </c>
      <c r="S12" s="59">
        <f>SUM(T12:V12)</f>
        <v>81774.45000000001</v>
      </c>
      <c r="T12" s="72">
        <v>468</v>
      </c>
      <c r="U12" s="72">
        <v>18226.45</v>
      </c>
      <c r="V12" s="72">
        <v>63080.00000000001</v>
      </c>
      <c r="W12" s="59"/>
      <c r="X12" s="59"/>
      <c r="Y12" s="67">
        <f>SUM(Z12:AA12)</f>
        <v>0</v>
      </c>
      <c r="Z12" s="81"/>
      <c r="AA12" s="82"/>
    </row>
    <row r="13" spans="1:33" ht="15">
      <c r="A13" s="67" t="s">
        <v>180</v>
      </c>
      <c r="B13" s="61">
        <f aca="true" t="shared" si="0" ref="B13:B31">H13+R13</f>
        <v>3213318.1099999994</v>
      </c>
      <c r="C13" s="75">
        <f>D13+E13</f>
        <v>2311439.55</v>
      </c>
      <c r="D13" s="72">
        <v>2141359.55</v>
      </c>
      <c r="E13" s="72">
        <v>170080</v>
      </c>
      <c r="F13" s="75">
        <v>690151.8899999999</v>
      </c>
      <c r="G13" s="78">
        <f aca="true" t="shared" si="1" ref="G13:G31">B13-C13-F13</f>
        <v>211726.6699999997</v>
      </c>
      <c r="H13" s="70">
        <f aca="true" t="shared" si="2" ref="H13:H31">I13+J13+N13</f>
        <v>3109245.4699999993</v>
      </c>
      <c r="I13" s="59">
        <v>2756538.2099999995</v>
      </c>
      <c r="J13" s="59">
        <f aca="true" t="shared" si="3" ref="J13:J31">SUM(K13:M13)</f>
        <v>171466.39999999997</v>
      </c>
      <c r="K13" s="81">
        <v>171466.39999999997</v>
      </c>
      <c r="L13" s="81"/>
      <c r="M13" s="81"/>
      <c r="N13" s="67">
        <f aca="true" t="shared" si="4" ref="N13:N31">SUM(O13:Q13)</f>
        <v>181240.86000000002</v>
      </c>
      <c r="O13" s="81">
        <v>148309.26</v>
      </c>
      <c r="P13" s="81">
        <v>265</v>
      </c>
      <c r="Q13" s="81">
        <v>32666.6</v>
      </c>
      <c r="R13" s="61">
        <f>S13+W13+X13+Y13</f>
        <v>104072.64</v>
      </c>
      <c r="S13" s="59">
        <f>SUM(T13:V13)</f>
        <v>104072.64</v>
      </c>
      <c r="T13" s="72">
        <v>468</v>
      </c>
      <c r="U13" s="72">
        <v>6314.64</v>
      </c>
      <c r="V13" s="72">
        <v>97290</v>
      </c>
      <c r="W13" s="59"/>
      <c r="X13" s="59"/>
      <c r="Y13" s="67">
        <f aca="true" t="shared" si="5" ref="Y13:Y31">SUM(Z13:AA13)</f>
        <v>0</v>
      </c>
      <c r="Z13" s="81"/>
      <c r="AA13" s="82"/>
      <c r="AG13" s="91"/>
    </row>
    <row r="14" spans="1:33" ht="15">
      <c r="A14" s="67" t="s">
        <v>206</v>
      </c>
      <c r="B14" s="61">
        <f t="shared" si="0"/>
        <v>4562302.569999999</v>
      </c>
      <c r="C14" s="75">
        <f aca="true" t="shared" si="6" ref="C14:C31">D14+E14</f>
        <v>3566398.66</v>
      </c>
      <c r="D14" s="72">
        <v>3127898.66</v>
      </c>
      <c r="E14" s="72">
        <v>438500</v>
      </c>
      <c r="F14" s="75">
        <v>708375.8899999999</v>
      </c>
      <c r="G14" s="78">
        <f t="shared" si="1"/>
        <v>287528.0199999993</v>
      </c>
      <c r="H14" s="70">
        <f t="shared" si="2"/>
        <v>4484461.1899999995</v>
      </c>
      <c r="I14" s="59">
        <v>4036911.44</v>
      </c>
      <c r="J14" s="59">
        <f t="shared" si="3"/>
        <v>122287.80000000002</v>
      </c>
      <c r="K14" s="81">
        <v>122287.80000000002</v>
      </c>
      <c r="L14" s="81"/>
      <c r="M14" s="81"/>
      <c r="N14" s="67">
        <f>SUM(O14:Q14)</f>
        <v>325261.95</v>
      </c>
      <c r="O14" s="81">
        <v>205506.49</v>
      </c>
      <c r="P14" s="81">
        <f>5218.6+315+93.72+228+836.8</f>
        <v>6692.120000000001</v>
      </c>
      <c r="Q14" s="81">
        <v>113063.34000000001</v>
      </c>
      <c r="R14" s="61">
        <f aca="true" t="shared" si="7" ref="R14:R31">S14+W14+X14+Y14</f>
        <v>77841.38</v>
      </c>
      <c r="S14" s="59">
        <f aca="true" t="shared" si="8" ref="S14:S31">SUM(T14:V14)</f>
        <v>77841.38</v>
      </c>
      <c r="T14" s="72">
        <v>468</v>
      </c>
      <c r="U14" s="72">
        <v>21583.38</v>
      </c>
      <c r="V14" s="72">
        <v>55790.00000000001</v>
      </c>
      <c r="W14" s="59"/>
      <c r="X14" s="59"/>
      <c r="Y14" s="67">
        <f t="shared" si="5"/>
        <v>0</v>
      </c>
      <c r="Z14" s="81"/>
      <c r="AA14" s="82"/>
      <c r="AG14" s="91"/>
    </row>
    <row r="15" spans="1:27" ht="15">
      <c r="A15" s="67" t="s">
        <v>181</v>
      </c>
      <c r="B15" s="61">
        <f t="shared" si="0"/>
        <v>2364299.63</v>
      </c>
      <c r="C15" s="75">
        <f t="shared" si="6"/>
        <v>1973168.5699999998</v>
      </c>
      <c r="D15" s="72">
        <v>1816368.5699999998</v>
      </c>
      <c r="E15" s="72">
        <v>156800</v>
      </c>
      <c r="F15" s="75">
        <v>255051.09999999998</v>
      </c>
      <c r="G15" s="78">
        <f t="shared" si="1"/>
        <v>136079.96000000008</v>
      </c>
      <c r="H15" s="70">
        <f t="shared" si="2"/>
        <v>2347655.23</v>
      </c>
      <c r="I15" s="59">
        <v>2151048.44</v>
      </c>
      <c r="J15" s="59">
        <f t="shared" si="3"/>
        <v>53161.56</v>
      </c>
      <c r="K15" s="81">
        <v>53161.56</v>
      </c>
      <c r="L15" s="81"/>
      <c r="M15" s="81"/>
      <c r="N15" s="67">
        <f t="shared" si="4"/>
        <v>143445.23</v>
      </c>
      <c r="O15" s="81">
        <v>87307.91000000002</v>
      </c>
      <c r="P15" s="81"/>
      <c r="Q15" s="81">
        <v>56137.32</v>
      </c>
      <c r="R15" s="61">
        <f t="shared" si="7"/>
        <v>16644.4</v>
      </c>
      <c r="S15" s="59">
        <f t="shared" si="8"/>
        <v>16644.4</v>
      </c>
      <c r="T15" s="72">
        <v>468</v>
      </c>
      <c r="U15" s="72">
        <v>3826.4</v>
      </c>
      <c r="V15" s="72">
        <v>12350</v>
      </c>
      <c r="W15" s="59"/>
      <c r="X15" s="59"/>
      <c r="Y15" s="67">
        <f t="shared" si="5"/>
        <v>0</v>
      </c>
      <c r="Z15" s="81"/>
      <c r="AA15" s="82"/>
    </row>
    <row r="16" spans="1:33" ht="15">
      <c r="A16" s="67" t="s">
        <v>189</v>
      </c>
      <c r="B16" s="61">
        <f t="shared" si="0"/>
        <v>4891275.820000001</v>
      </c>
      <c r="C16" s="75">
        <f t="shared" si="6"/>
        <v>3621642.34</v>
      </c>
      <c r="D16" s="72">
        <v>3215032.34</v>
      </c>
      <c r="E16" s="72">
        <v>406610</v>
      </c>
      <c r="F16" s="75">
        <v>1075730.1199999999</v>
      </c>
      <c r="G16" s="78">
        <f t="shared" si="1"/>
        <v>193903.3600000015</v>
      </c>
      <c r="H16" s="70">
        <f t="shared" si="2"/>
        <v>4808915.620000001</v>
      </c>
      <c r="I16" s="59">
        <v>4283103.810000001</v>
      </c>
      <c r="J16" s="59">
        <f t="shared" si="3"/>
        <v>278562.54</v>
      </c>
      <c r="K16" s="81">
        <v>278562.54</v>
      </c>
      <c r="L16" s="81"/>
      <c r="M16" s="81"/>
      <c r="N16" s="67">
        <f t="shared" si="4"/>
        <v>247249.27000000002</v>
      </c>
      <c r="O16" s="81">
        <v>243442.31000000003</v>
      </c>
      <c r="P16" s="81">
        <v>17.5</v>
      </c>
      <c r="Q16" s="81">
        <v>3789.46</v>
      </c>
      <c r="R16" s="61">
        <f t="shared" si="7"/>
        <v>82360.20000000001</v>
      </c>
      <c r="S16" s="59">
        <f t="shared" si="8"/>
        <v>82360.20000000001</v>
      </c>
      <c r="T16" s="72">
        <v>468</v>
      </c>
      <c r="U16" s="72">
        <v>17202.2</v>
      </c>
      <c r="V16" s="72">
        <v>64690.00000000001</v>
      </c>
      <c r="W16" s="59"/>
      <c r="X16" s="59"/>
      <c r="Y16" s="67">
        <f t="shared" si="5"/>
        <v>0</v>
      </c>
      <c r="Z16" s="81"/>
      <c r="AA16" s="82"/>
      <c r="AG16" s="91"/>
    </row>
    <row r="17" spans="1:27" ht="15">
      <c r="A17" s="67" t="s">
        <v>182</v>
      </c>
      <c r="B17" s="61">
        <f t="shared" si="0"/>
        <v>2215366.23</v>
      </c>
      <c r="C17" s="75">
        <f t="shared" si="6"/>
        <v>1748712.96</v>
      </c>
      <c r="D17" s="72">
        <v>1629122.96</v>
      </c>
      <c r="E17" s="72">
        <v>119590</v>
      </c>
      <c r="F17" s="75">
        <v>365107.68000000005</v>
      </c>
      <c r="G17" s="78">
        <f t="shared" si="1"/>
        <v>101545.58999999997</v>
      </c>
      <c r="H17" s="70">
        <f t="shared" si="2"/>
        <v>2199500.76</v>
      </c>
      <c r="I17" s="59">
        <v>2024295.96</v>
      </c>
      <c r="J17" s="59">
        <f t="shared" si="3"/>
        <v>50320.03</v>
      </c>
      <c r="K17" s="81">
        <v>50320.03</v>
      </c>
      <c r="L17" s="81"/>
      <c r="M17" s="81"/>
      <c r="N17" s="67">
        <f t="shared" si="4"/>
        <v>124884.77</v>
      </c>
      <c r="O17" s="81">
        <v>87046.63</v>
      </c>
      <c r="P17" s="81"/>
      <c r="Q17" s="81">
        <v>37838.14</v>
      </c>
      <c r="R17" s="61">
        <f t="shared" si="7"/>
        <v>15865.469999999998</v>
      </c>
      <c r="S17" s="59">
        <f t="shared" si="8"/>
        <v>15865.469999999998</v>
      </c>
      <c r="T17" s="72">
        <v>468</v>
      </c>
      <c r="U17" s="72">
        <v>3171.21</v>
      </c>
      <c r="V17" s="72">
        <v>12226.259999999998</v>
      </c>
      <c r="W17" s="59"/>
      <c r="X17" s="59"/>
      <c r="Y17" s="67">
        <f t="shared" si="5"/>
        <v>0</v>
      </c>
      <c r="Z17" s="81"/>
      <c r="AA17" s="82"/>
    </row>
    <row r="18" spans="1:27" ht="15">
      <c r="A18" s="67" t="s">
        <v>190</v>
      </c>
      <c r="B18" s="61">
        <f t="shared" si="0"/>
        <v>2988982.900000001</v>
      </c>
      <c r="C18" s="75">
        <f t="shared" si="6"/>
        <v>2260250.76</v>
      </c>
      <c r="D18" s="72">
        <v>2103450.76</v>
      </c>
      <c r="E18" s="72">
        <v>156800</v>
      </c>
      <c r="F18" s="75">
        <v>584395.0499999999</v>
      </c>
      <c r="G18" s="78">
        <f t="shared" si="1"/>
        <v>144337.09000000113</v>
      </c>
      <c r="H18" s="70">
        <f t="shared" si="2"/>
        <v>2922019.360000001</v>
      </c>
      <c r="I18" s="59">
        <v>2622882.9800000004</v>
      </c>
      <c r="J18" s="59">
        <f t="shared" si="3"/>
        <v>119367.13999999998</v>
      </c>
      <c r="K18" s="81">
        <v>119197.13999999998</v>
      </c>
      <c r="L18" s="81">
        <f>20+150</f>
        <v>170</v>
      </c>
      <c r="M18" s="81"/>
      <c r="N18" s="67">
        <f t="shared" si="4"/>
        <v>179769.24000000002</v>
      </c>
      <c r="O18" s="81">
        <v>177545.07</v>
      </c>
      <c r="P18" s="81"/>
      <c r="Q18" s="81">
        <v>2224.17</v>
      </c>
      <c r="R18" s="61">
        <f t="shared" si="7"/>
        <v>66963.54000000001</v>
      </c>
      <c r="S18" s="59">
        <f t="shared" si="8"/>
        <v>66963.54000000001</v>
      </c>
      <c r="T18" s="72">
        <v>468</v>
      </c>
      <c r="U18" s="72">
        <v>10705.54</v>
      </c>
      <c r="V18" s="72">
        <v>55790.00000000001</v>
      </c>
      <c r="W18" s="59"/>
      <c r="X18" s="59"/>
      <c r="Y18" s="67">
        <f t="shared" si="5"/>
        <v>0</v>
      </c>
      <c r="Z18" s="81"/>
      <c r="AA18" s="82"/>
    </row>
    <row r="19" spans="1:27" ht="15">
      <c r="A19" s="67" t="s">
        <v>183</v>
      </c>
      <c r="B19" s="61">
        <f t="shared" si="0"/>
        <v>2127439.59</v>
      </c>
      <c r="C19" s="75">
        <f t="shared" si="6"/>
        <v>1771832.76</v>
      </c>
      <c r="D19" s="72">
        <v>1660212.76</v>
      </c>
      <c r="E19" s="72">
        <v>111620</v>
      </c>
      <c r="F19" s="75">
        <v>233445.75</v>
      </c>
      <c r="G19" s="78">
        <f t="shared" si="1"/>
        <v>122161.07999999984</v>
      </c>
      <c r="H19" s="70">
        <f t="shared" si="2"/>
        <v>2110580.1799999997</v>
      </c>
      <c r="I19" s="59">
        <v>1935403.0399999998</v>
      </c>
      <c r="J19" s="59">
        <f t="shared" si="3"/>
        <v>38483.2</v>
      </c>
      <c r="K19" s="81">
        <v>38483.2</v>
      </c>
      <c r="L19" s="81"/>
      <c r="M19" s="81"/>
      <c r="N19" s="67">
        <f t="shared" si="4"/>
        <v>136693.94</v>
      </c>
      <c r="O19" s="81">
        <v>116929.69</v>
      </c>
      <c r="P19" s="81">
        <v>310</v>
      </c>
      <c r="Q19" s="81">
        <v>19454.25</v>
      </c>
      <c r="R19" s="61">
        <f t="shared" si="7"/>
        <v>16859.41</v>
      </c>
      <c r="S19" s="59">
        <f t="shared" si="8"/>
        <v>16859.41</v>
      </c>
      <c r="T19" s="72">
        <v>468</v>
      </c>
      <c r="U19" s="72">
        <v>4041.41</v>
      </c>
      <c r="V19" s="72">
        <v>12350</v>
      </c>
      <c r="W19" s="59"/>
      <c r="X19" s="59"/>
      <c r="Y19" s="67">
        <f t="shared" si="5"/>
        <v>0</v>
      </c>
      <c r="Z19" s="81"/>
      <c r="AA19" s="82"/>
    </row>
    <row r="20" spans="1:33" ht="15">
      <c r="A20" s="67" t="s">
        <v>191</v>
      </c>
      <c r="B20" s="61">
        <f t="shared" si="0"/>
        <v>4018269.129999999</v>
      </c>
      <c r="C20" s="75">
        <f t="shared" si="6"/>
        <v>3168301.13</v>
      </c>
      <c r="D20" s="72">
        <v>2844081.13</v>
      </c>
      <c r="E20" s="72">
        <v>324220</v>
      </c>
      <c r="F20" s="75">
        <v>643144.46</v>
      </c>
      <c r="G20" s="78">
        <f t="shared" si="1"/>
        <v>206823.5399999991</v>
      </c>
      <c r="H20" s="70">
        <f t="shared" si="2"/>
        <v>3980662.809999999</v>
      </c>
      <c r="I20" s="59">
        <v>3668185.6499999994</v>
      </c>
      <c r="J20" s="59">
        <f t="shared" si="3"/>
        <v>96142.8</v>
      </c>
      <c r="K20" s="81">
        <v>91542.8</v>
      </c>
      <c r="L20" s="81">
        <f>100</f>
        <v>100</v>
      </c>
      <c r="M20" s="81">
        <v>4500</v>
      </c>
      <c r="N20" s="67">
        <f t="shared" si="4"/>
        <v>216334.36000000004</v>
      </c>
      <c r="O20" s="81">
        <v>153541.69000000003</v>
      </c>
      <c r="P20" s="81">
        <v>60</v>
      </c>
      <c r="Q20" s="81">
        <v>62732.670000000006</v>
      </c>
      <c r="R20" s="61">
        <f t="shared" si="7"/>
        <v>37606.32</v>
      </c>
      <c r="S20" s="59">
        <f t="shared" si="8"/>
        <v>37606.32</v>
      </c>
      <c r="T20" s="72">
        <v>468</v>
      </c>
      <c r="U20" s="72">
        <v>17498.32</v>
      </c>
      <c r="V20" s="72">
        <v>19640</v>
      </c>
      <c r="W20" s="59"/>
      <c r="X20" s="59"/>
      <c r="Y20" s="67">
        <f t="shared" si="5"/>
        <v>0</v>
      </c>
      <c r="Z20" s="81"/>
      <c r="AA20" s="82"/>
      <c r="AG20" s="91"/>
    </row>
    <row r="21" spans="1:27" ht="15">
      <c r="A21" s="67" t="s">
        <v>184</v>
      </c>
      <c r="B21" s="61">
        <f t="shared" si="0"/>
        <v>2916331.9600000004</v>
      </c>
      <c r="C21" s="75">
        <f t="shared" si="6"/>
        <v>2173017.5100000002</v>
      </c>
      <c r="D21" s="72">
        <v>2042797.5100000002</v>
      </c>
      <c r="E21" s="72">
        <v>130220</v>
      </c>
      <c r="F21" s="75">
        <v>591487.2699999999</v>
      </c>
      <c r="G21" s="78">
        <f t="shared" si="1"/>
        <v>151827.18000000028</v>
      </c>
      <c r="H21" s="70">
        <f t="shared" si="2"/>
        <v>2891033.5600000005</v>
      </c>
      <c r="I21" s="59">
        <v>2596753.22</v>
      </c>
      <c r="J21" s="59">
        <f t="shared" si="3"/>
        <v>134865.26</v>
      </c>
      <c r="K21" s="81">
        <v>134865.26</v>
      </c>
      <c r="L21" s="81"/>
      <c r="M21" s="81"/>
      <c r="N21" s="67">
        <f t="shared" si="4"/>
        <v>159415.08000000002</v>
      </c>
      <c r="O21" s="81">
        <v>97774.55000000002</v>
      </c>
      <c r="P21" s="81"/>
      <c r="Q21" s="81">
        <v>61640.530000000006</v>
      </c>
      <c r="R21" s="61">
        <f t="shared" si="7"/>
        <v>25298.4</v>
      </c>
      <c r="S21" s="59">
        <f t="shared" si="8"/>
        <v>25298.4</v>
      </c>
      <c r="T21" s="72">
        <v>468</v>
      </c>
      <c r="U21" s="72">
        <v>3490.4</v>
      </c>
      <c r="V21" s="72">
        <v>21340</v>
      </c>
      <c r="W21" s="59"/>
      <c r="X21" s="59"/>
      <c r="Y21" s="67">
        <f t="shared" si="5"/>
        <v>0</v>
      </c>
      <c r="Z21" s="81"/>
      <c r="AA21" s="82"/>
    </row>
    <row r="22" spans="1:34" ht="15">
      <c r="A22" s="67" t="s">
        <v>192</v>
      </c>
      <c r="B22" s="61">
        <f t="shared" si="0"/>
        <v>5045693.159999999</v>
      </c>
      <c r="C22" s="75">
        <f t="shared" si="6"/>
        <v>3507747.56</v>
      </c>
      <c r="D22" s="72">
        <v>3146317.56</v>
      </c>
      <c r="E22" s="72">
        <v>361430</v>
      </c>
      <c r="F22" s="75">
        <v>918075.9599999997</v>
      </c>
      <c r="G22" s="78">
        <f t="shared" si="1"/>
        <v>619869.6399999994</v>
      </c>
      <c r="H22" s="70">
        <f t="shared" si="2"/>
        <v>4792288.919999999</v>
      </c>
      <c r="I22" s="59">
        <v>4158737.949999999</v>
      </c>
      <c r="J22" s="59">
        <f t="shared" si="3"/>
        <v>107642.43</v>
      </c>
      <c r="K22" s="81">
        <v>107592.43</v>
      </c>
      <c r="L22" s="81">
        <f>50</f>
        <v>50</v>
      </c>
      <c r="M22" s="81"/>
      <c r="N22" s="67">
        <f t="shared" si="4"/>
        <v>525908.5399999999</v>
      </c>
      <c r="O22" s="81">
        <v>412121.8799999999</v>
      </c>
      <c r="P22" s="81">
        <v>230</v>
      </c>
      <c r="Q22" s="81">
        <v>113556.66</v>
      </c>
      <c r="R22" s="61">
        <f t="shared" si="7"/>
        <v>253404.24</v>
      </c>
      <c r="S22" s="59">
        <f t="shared" si="8"/>
        <v>130968.7</v>
      </c>
      <c r="T22" s="72">
        <v>468</v>
      </c>
      <c r="U22" s="72">
        <v>24310.7</v>
      </c>
      <c r="V22" s="72">
        <v>106190</v>
      </c>
      <c r="W22" s="59"/>
      <c r="X22" s="59"/>
      <c r="Y22" s="67">
        <f t="shared" si="5"/>
        <v>122435.54000000001</v>
      </c>
      <c r="Z22" s="81"/>
      <c r="AA22" s="82">
        <v>122435.54000000001</v>
      </c>
      <c r="AF22" s="91"/>
      <c r="AG22" s="91"/>
      <c r="AH22" s="91"/>
    </row>
    <row r="23" spans="1:33" ht="15">
      <c r="A23" s="67" t="s">
        <v>185</v>
      </c>
      <c r="B23" s="61">
        <f t="shared" si="0"/>
        <v>4000776.040000002</v>
      </c>
      <c r="C23" s="75">
        <f t="shared" si="6"/>
        <v>2793797.99</v>
      </c>
      <c r="D23" s="72">
        <v>2427047.99</v>
      </c>
      <c r="E23" s="72">
        <v>366750</v>
      </c>
      <c r="F23" s="75">
        <v>614581.19</v>
      </c>
      <c r="G23" s="78">
        <f t="shared" si="1"/>
        <v>592396.8600000017</v>
      </c>
      <c r="H23" s="70">
        <f t="shared" si="2"/>
        <v>3594682.500000002</v>
      </c>
      <c r="I23" s="59">
        <v>3086889.3800000018</v>
      </c>
      <c r="J23" s="59">
        <f t="shared" si="3"/>
        <v>241919.94999999998</v>
      </c>
      <c r="K23" s="81">
        <v>241919.94999999998</v>
      </c>
      <c r="L23" s="81"/>
      <c r="M23" s="81"/>
      <c r="N23" s="67">
        <f t="shared" si="4"/>
        <v>265873.17</v>
      </c>
      <c r="O23" s="81">
        <v>250217.85</v>
      </c>
      <c r="P23" s="81">
        <v>350</v>
      </c>
      <c r="Q23" s="81">
        <v>15305.32</v>
      </c>
      <c r="R23" s="61">
        <f t="shared" si="7"/>
        <v>406093.54000000004</v>
      </c>
      <c r="S23" s="59">
        <f t="shared" si="8"/>
        <v>73893.34</v>
      </c>
      <c r="T23" s="72">
        <v>468</v>
      </c>
      <c r="U23" s="72">
        <v>10035.34</v>
      </c>
      <c r="V23" s="72">
        <v>63389.99999999999</v>
      </c>
      <c r="W23" s="59">
        <v>65794</v>
      </c>
      <c r="X23" s="59"/>
      <c r="Y23" s="67">
        <f t="shared" si="5"/>
        <v>266406.2</v>
      </c>
      <c r="Z23" s="81"/>
      <c r="AA23" s="82">
        <v>266406.2</v>
      </c>
      <c r="AF23" s="91"/>
      <c r="AG23" s="91"/>
    </row>
    <row r="24" spans="1:33" ht="15">
      <c r="A24" s="67" t="s">
        <v>186</v>
      </c>
      <c r="B24" s="61">
        <f t="shared" si="0"/>
        <v>2044698.5200000003</v>
      </c>
      <c r="C24" s="75">
        <f t="shared" si="6"/>
        <v>1691522.1200000003</v>
      </c>
      <c r="D24" s="72">
        <v>1582562.1200000003</v>
      </c>
      <c r="E24" s="72">
        <v>108960</v>
      </c>
      <c r="F24" s="75">
        <v>269728.55999999994</v>
      </c>
      <c r="G24" s="78">
        <f t="shared" si="1"/>
        <v>83447.83999999997</v>
      </c>
      <c r="H24" s="70">
        <f t="shared" si="2"/>
        <v>2028616.0800000003</v>
      </c>
      <c r="I24" s="59">
        <v>1862042.6100000003</v>
      </c>
      <c r="J24" s="59">
        <f t="shared" si="3"/>
        <v>49899.399999999994</v>
      </c>
      <c r="K24" s="81">
        <v>49899.399999999994</v>
      </c>
      <c r="L24" s="81"/>
      <c r="M24" s="81"/>
      <c r="N24" s="67">
        <f t="shared" si="4"/>
        <v>116674.06999999999</v>
      </c>
      <c r="O24" s="81">
        <v>114670.51</v>
      </c>
      <c r="P24" s="81"/>
      <c r="Q24" s="81">
        <v>2003.56</v>
      </c>
      <c r="R24" s="61">
        <f t="shared" si="7"/>
        <v>16082.44</v>
      </c>
      <c r="S24" s="59">
        <f t="shared" si="8"/>
        <v>16082.44</v>
      </c>
      <c r="T24" s="72">
        <v>468</v>
      </c>
      <c r="U24" s="72">
        <v>3264.44</v>
      </c>
      <c r="V24" s="72">
        <v>12350</v>
      </c>
      <c r="W24" s="59"/>
      <c r="X24" s="59"/>
      <c r="Y24" s="67">
        <f t="shared" si="5"/>
        <v>0</v>
      </c>
      <c r="Z24" s="81"/>
      <c r="AA24" s="82"/>
      <c r="AG24" s="91"/>
    </row>
    <row r="25" spans="1:33" ht="15">
      <c r="A25" s="67" t="s">
        <v>193</v>
      </c>
      <c r="B25" s="61">
        <f t="shared" si="0"/>
        <v>4989907.61</v>
      </c>
      <c r="C25" s="75">
        <f t="shared" si="6"/>
        <v>3562886.71</v>
      </c>
      <c r="D25" s="72">
        <v>3233346.71</v>
      </c>
      <c r="E25" s="72">
        <v>329540</v>
      </c>
      <c r="F25" s="75">
        <v>1086455.1</v>
      </c>
      <c r="G25" s="78">
        <f t="shared" si="1"/>
        <v>340565.8000000003</v>
      </c>
      <c r="H25" s="70">
        <f t="shared" si="2"/>
        <v>4887499.69</v>
      </c>
      <c r="I25" s="59">
        <v>4220867.65</v>
      </c>
      <c r="J25" s="59">
        <f t="shared" si="3"/>
        <v>220165.41999999998</v>
      </c>
      <c r="K25" s="81">
        <v>220085.41999999998</v>
      </c>
      <c r="L25" s="81">
        <f>80</f>
        <v>80</v>
      </c>
      <c r="M25" s="81"/>
      <c r="N25" s="67">
        <f t="shared" si="4"/>
        <v>446466.62000000005</v>
      </c>
      <c r="O25" s="81">
        <v>324834.99000000005</v>
      </c>
      <c r="P25" s="81">
        <f>230+14045</f>
        <v>14275</v>
      </c>
      <c r="Q25" s="81">
        <v>107356.63</v>
      </c>
      <c r="R25" s="61">
        <f t="shared" si="7"/>
        <v>102407.92</v>
      </c>
      <c r="S25" s="59">
        <f t="shared" si="8"/>
        <v>102407.92</v>
      </c>
      <c r="T25" s="72">
        <f>2500+468</f>
        <v>2968</v>
      </c>
      <c r="U25" s="72">
        <v>17718.92</v>
      </c>
      <c r="V25" s="72">
        <v>81721</v>
      </c>
      <c r="W25" s="59"/>
      <c r="X25" s="59"/>
      <c r="Y25" s="67">
        <f t="shared" si="5"/>
        <v>0</v>
      </c>
      <c r="Z25" s="81"/>
      <c r="AA25" s="82"/>
      <c r="AG25" s="91"/>
    </row>
    <row r="26" spans="1:33" ht="15">
      <c r="A26" s="67" t="s">
        <v>194</v>
      </c>
      <c r="B26" s="61">
        <f t="shared" si="0"/>
        <v>3831537.9899999998</v>
      </c>
      <c r="C26" s="75">
        <f t="shared" si="6"/>
        <v>2717573.38</v>
      </c>
      <c r="D26" s="72">
        <v>2441183.38</v>
      </c>
      <c r="E26" s="72">
        <v>276390</v>
      </c>
      <c r="F26" s="75">
        <v>829228.3400000001</v>
      </c>
      <c r="G26" s="78">
        <f t="shared" si="1"/>
        <v>284736.2699999998</v>
      </c>
      <c r="H26" s="70">
        <f t="shared" si="2"/>
        <v>3798376.48</v>
      </c>
      <c r="I26" s="59">
        <v>3317230.9299999997</v>
      </c>
      <c r="J26" s="59">
        <f t="shared" si="3"/>
        <v>198069.22</v>
      </c>
      <c r="K26" s="81">
        <v>198069.22</v>
      </c>
      <c r="L26" s="81"/>
      <c r="M26" s="81"/>
      <c r="N26" s="67">
        <f t="shared" si="4"/>
        <v>283076.33</v>
      </c>
      <c r="O26" s="81">
        <v>114157.05000000002</v>
      </c>
      <c r="P26" s="81"/>
      <c r="Q26" s="81">
        <v>168919.28</v>
      </c>
      <c r="R26" s="61">
        <f t="shared" si="7"/>
        <v>33161.509999999995</v>
      </c>
      <c r="S26" s="59">
        <f t="shared" si="8"/>
        <v>33161.509999999995</v>
      </c>
      <c r="T26" s="72">
        <v>468</v>
      </c>
      <c r="U26" s="72">
        <v>20343.51</v>
      </c>
      <c r="V26" s="72">
        <v>12350</v>
      </c>
      <c r="W26" s="59"/>
      <c r="X26" s="59"/>
      <c r="Y26" s="67">
        <f t="shared" si="5"/>
        <v>0</v>
      </c>
      <c r="Z26" s="81"/>
      <c r="AA26" s="82"/>
      <c r="AG26" s="91"/>
    </row>
    <row r="27" spans="1:33" ht="15">
      <c r="A27" s="67" t="s">
        <v>195</v>
      </c>
      <c r="B27" s="61">
        <f t="shared" si="0"/>
        <v>5618028.099999999</v>
      </c>
      <c r="C27" s="75">
        <f t="shared" si="6"/>
        <v>3985798.87</v>
      </c>
      <c r="D27" s="72">
        <v>3464918.87</v>
      </c>
      <c r="E27" s="72">
        <v>520880</v>
      </c>
      <c r="F27" s="75">
        <v>894315.75</v>
      </c>
      <c r="G27" s="78">
        <f t="shared" si="1"/>
        <v>737913.4799999986</v>
      </c>
      <c r="H27" s="70">
        <f t="shared" si="2"/>
        <v>5242747.589999999</v>
      </c>
      <c r="I27" s="59">
        <v>4503600.619999999</v>
      </c>
      <c r="J27" s="59">
        <f t="shared" si="3"/>
        <v>260819.08</v>
      </c>
      <c r="K27" s="81">
        <v>260639.08</v>
      </c>
      <c r="L27" s="81">
        <f>80+100</f>
        <v>180</v>
      </c>
      <c r="M27" s="81"/>
      <c r="N27" s="67">
        <f t="shared" si="4"/>
        <v>478327.8899999999</v>
      </c>
      <c r="O27" s="81">
        <v>309091.31999999995</v>
      </c>
      <c r="P27" s="81">
        <f>1275+1980+320+230</f>
        <v>3805</v>
      </c>
      <c r="Q27" s="81">
        <v>165431.56999999998</v>
      </c>
      <c r="R27" s="61">
        <f t="shared" si="7"/>
        <v>375280.51</v>
      </c>
      <c r="S27" s="59">
        <f t="shared" si="8"/>
        <v>98954.30000000002</v>
      </c>
      <c r="T27" s="72">
        <v>468</v>
      </c>
      <c r="U27" s="72">
        <v>21696.3</v>
      </c>
      <c r="V27" s="72">
        <v>76790.00000000001</v>
      </c>
      <c r="W27" s="59"/>
      <c r="X27" s="59"/>
      <c r="Y27" s="67">
        <f t="shared" si="5"/>
        <v>276326.21</v>
      </c>
      <c r="Z27" s="81"/>
      <c r="AA27" s="82">
        <v>276326.21</v>
      </c>
      <c r="AF27" s="91"/>
      <c r="AG27" s="91"/>
    </row>
    <row r="28" spans="1:33" ht="15">
      <c r="A28" s="67" t="s">
        <v>187</v>
      </c>
      <c r="B28" s="61">
        <f t="shared" si="0"/>
        <v>2507970.3299999996</v>
      </c>
      <c r="C28" s="75">
        <f t="shared" si="6"/>
        <v>1885384.4000000001</v>
      </c>
      <c r="D28" s="72">
        <v>1752504.4000000001</v>
      </c>
      <c r="E28" s="72">
        <v>132880</v>
      </c>
      <c r="F28" s="75">
        <v>487062.8400000001</v>
      </c>
      <c r="G28" s="78">
        <f t="shared" si="1"/>
        <v>135523.08999999939</v>
      </c>
      <c r="H28" s="70">
        <f t="shared" si="2"/>
        <v>2491437.3799999994</v>
      </c>
      <c r="I28" s="59">
        <v>2282284.6899999995</v>
      </c>
      <c r="J28" s="59">
        <f t="shared" si="3"/>
        <v>29800.269999999997</v>
      </c>
      <c r="K28" s="81">
        <v>29800.269999999997</v>
      </c>
      <c r="L28" s="81"/>
      <c r="M28" s="81"/>
      <c r="N28" s="67">
        <f t="shared" si="4"/>
        <v>179352.41999999998</v>
      </c>
      <c r="O28" s="81">
        <v>137693.80999999997</v>
      </c>
      <c r="P28" s="81">
        <v>4659</v>
      </c>
      <c r="Q28" s="81">
        <v>36999.61</v>
      </c>
      <c r="R28" s="61">
        <f t="shared" si="7"/>
        <v>16532.95</v>
      </c>
      <c r="S28" s="59">
        <f t="shared" si="8"/>
        <v>16532.95</v>
      </c>
      <c r="T28" s="72">
        <v>468</v>
      </c>
      <c r="U28" s="72">
        <v>3714.95</v>
      </c>
      <c r="V28" s="72">
        <v>12350</v>
      </c>
      <c r="W28" s="59"/>
      <c r="X28" s="59"/>
      <c r="Y28" s="67">
        <f t="shared" si="5"/>
        <v>0</v>
      </c>
      <c r="Z28" s="81"/>
      <c r="AA28" s="82"/>
      <c r="AG28" s="91"/>
    </row>
    <row r="29" spans="1:33" ht="15">
      <c r="A29" s="67" t="s">
        <v>196</v>
      </c>
      <c r="B29" s="61">
        <f t="shared" si="0"/>
        <v>4601341.569999999</v>
      </c>
      <c r="C29" s="75">
        <f t="shared" si="6"/>
        <v>3263485.51</v>
      </c>
      <c r="D29" s="72">
        <v>2904715.51</v>
      </c>
      <c r="E29" s="72">
        <v>358770</v>
      </c>
      <c r="F29" s="75">
        <v>756976.1299999999</v>
      </c>
      <c r="G29" s="78">
        <f t="shared" si="1"/>
        <v>580879.9299999997</v>
      </c>
      <c r="H29" s="70">
        <f t="shared" si="2"/>
        <v>4283202.14</v>
      </c>
      <c r="I29" s="59">
        <v>3855302.5700000003</v>
      </c>
      <c r="J29" s="59">
        <f t="shared" si="3"/>
        <v>102754.53</v>
      </c>
      <c r="K29" s="81">
        <v>99654.53</v>
      </c>
      <c r="L29" s="81">
        <f>100</f>
        <v>100</v>
      </c>
      <c r="M29" s="81">
        <v>3000</v>
      </c>
      <c r="N29" s="67">
        <f t="shared" si="4"/>
        <v>325145.04</v>
      </c>
      <c r="O29" s="81">
        <v>203078.44999999998</v>
      </c>
      <c r="P29" s="81">
        <v>399</v>
      </c>
      <c r="Q29" s="81">
        <v>121667.59000000001</v>
      </c>
      <c r="R29" s="61">
        <f t="shared" si="7"/>
        <v>318139.43</v>
      </c>
      <c r="S29" s="59">
        <f t="shared" si="8"/>
        <v>318139.43</v>
      </c>
      <c r="T29" s="72">
        <v>468</v>
      </c>
      <c r="U29" s="72">
        <v>30470.43</v>
      </c>
      <c r="V29" s="72">
        <v>287201</v>
      </c>
      <c r="W29" s="59"/>
      <c r="X29" s="59"/>
      <c r="Y29" s="67">
        <f t="shared" si="5"/>
        <v>0</v>
      </c>
      <c r="Z29" s="81"/>
      <c r="AA29" s="82"/>
      <c r="AG29" s="91"/>
    </row>
    <row r="30" spans="1:33" ht="15">
      <c r="A30" s="67" t="s">
        <v>207</v>
      </c>
      <c r="B30" s="61">
        <f t="shared" si="0"/>
        <v>4739845.750000001</v>
      </c>
      <c r="C30" s="75">
        <f t="shared" si="6"/>
        <v>3493390.14</v>
      </c>
      <c r="D30" s="72">
        <v>3033630.14</v>
      </c>
      <c r="E30" s="72">
        <v>459760</v>
      </c>
      <c r="F30" s="75">
        <v>869127.8200000001</v>
      </c>
      <c r="G30" s="78">
        <f t="shared" si="1"/>
        <v>377327.79000000074</v>
      </c>
      <c r="H30" s="70">
        <f t="shared" si="2"/>
        <v>4523699.870000001</v>
      </c>
      <c r="I30" s="59">
        <v>3931505.2300000004</v>
      </c>
      <c r="J30" s="59">
        <f t="shared" si="3"/>
        <v>173488.13999999998</v>
      </c>
      <c r="K30" s="81">
        <v>173488.13999999998</v>
      </c>
      <c r="L30" s="81"/>
      <c r="M30" s="81"/>
      <c r="N30" s="67">
        <f t="shared" si="4"/>
        <v>418706.5</v>
      </c>
      <c r="O30" s="81">
        <v>281920.64</v>
      </c>
      <c r="P30" s="81">
        <v>230</v>
      </c>
      <c r="Q30" s="81">
        <v>136555.86000000002</v>
      </c>
      <c r="R30" s="61">
        <f t="shared" si="7"/>
        <v>216145.88</v>
      </c>
      <c r="S30" s="59">
        <f t="shared" si="8"/>
        <v>42300.880000000005</v>
      </c>
      <c r="T30" s="72">
        <v>468</v>
      </c>
      <c r="U30" s="72">
        <v>23212.88</v>
      </c>
      <c r="V30" s="72">
        <v>18620</v>
      </c>
      <c r="W30" s="59"/>
      <c r="X30" s="59"/>
      <c r="Y30" s="67">
        <f t="shared" si="5"/>
        <v>173845</v>
      </c>
      <c r="Z30" s="81">
        <v>4050</v>
      </c>
      <c r="AA30" s="82">
        <v>169795</v>
      </c>
      <c r="AE30" s="91"/>
      <c r="AF30" s="91"/>
      <c r="AG30" s="91"/>
    </row>
    <row r="31" spans="1:33" ht="15">
      <c r="A31" s="67" t="s">
        <v>198</v>
      </c>
      <c r="B31" s="61">
        <f t="shared" si="0"/>
        <v>7291156.920000001</v>
      </c>
      <c r="C31" s="75">
        <f t="shared" si="6"/>
        <v>5849737.46</v>
      </c>
      <c r="D31" s="72">
        <v>5020577.46</v>
      </c>
      <c r="E31" s="72">
        <v>829160</v>
      </c>
      <c r="F31" s="75">
        <v>990388.8900000001</v>
      </c>
      <c r="G31" s="78">
        <f t="shared" si="1"/>
        <v>451030.57000000076</v>
      </c>
      <c r="H31" s="70">
        <f t="shared" si="2"/>
        <v>7192350.090000001</v>
      </c>
      <c r="I31" s="59">
        <v>6364101.44</v>
      </c>
      <c r="J31" s="59">
        <f t="shared" si="3"/>
        <v>232709.94</v>
      </c>
      <c r="K31" s="81">
        <v>232709.94</v>
      </c>
      <c r="L31" s="81"/>
      <c r="M31" s="81"/>
      <c r="N31" s="67">
        <f t="shared" si="4"/>
        <v>595538.7100000001</v>
      </c>
      <c r="O31" s="81">
        <v>447310.7100000001</v>
      </c>
      <c r="P31" s="81">
        <f>230+65</f>
        <v>295</v>
      </c>
      <c r="Q31" s="81">
        <v>147933.00000000003</v>
      </c>
      <c r="R31" s="61">
        <f t="shared" si="7"/>
        <v>98806.82999999999</v>
      </c>
      <c r="S31" s="59">
        <f t="shared" si="8"/>
        <v>98806.82999999999</v>
      </c>
      <c r="T31" s="72">
        <v>468</v>
      </c>
      <c r="U31" s="72">
        <v>27255.09</v>
      </c>
      <c r="V31" s="72">
        <v>71083.73999999999</v>
      </c>
      <c r="W31" s="59"/>
      <c r="X31" s="59"/>
      <c r="Y31" s="67">
        <f t="shared" si="5"/>
        <v>0</v>
      </c>
      <c r="Z31" s="81"/>
      <c r="AA31" s="82"/>
      <c r="AE31" s="91"/>
      <c r="AG31" s="91"/>
    </row>
    <row r="32" spans="1:27" ht="15.75" thickBot="1">
      <c r="A32" s="67"/>
      <c r="B32" s="63">
        <f>SUM(B11:B31)</f>
        <v>78081948.41000001</v>
      </c>
      <c r="C32" s="63">
        <f aca="true" t="shared" si="9" ref="C32:S32">SUM(C11:C31)</f>
        <v>58652717.41</v>
      </c>
      <c r="D32" s="63">
        <f t="shared" si="9"/>
        <v>52601417.41</v>
      </c>
      <c r="E32" s="63">
        <f t="shared" si="9"/>
        <v>6051300</v>
      </c>
      <c r="F32" s="63">
        <f t="shared" si="9"/>
        <v>13493221.899999999</v>
      </c>
      <c r="G32" s="63">
        <f t="shared" si="9"/>
        <v>5936009.1000000015</v>
      </c>
      <c r="H32" s="71">
        <f t="shared" si="9"/>
        <v>75720606.94999999</v>
      </c>
      <c r="I32" s="86">
        <f t="shared" si="9"/>
        <v>67386951.32999998</v>
      </c>
      <c r="J32" s="64">
        <f t="shared" si="9"/>
        <v>2877253.3199999994</v>
      </c>
      <c r="K32" s="86">
        <f aca="true" t="shared" si="10" ref="K32:Q32">SUM(K11:K31)</f>
        <v>2869073.3199999994</v>
      </c>
      <c r="L32" s="64">
        <f t="shared" si="10"/>
        <v>680</v>
      </c>
      <c r="M32" s="64">
        <f t="shared" si="10"/>
        <v>7500</v>
      </c>
      <c r="N32" s="64">
        <f t="shared" si="10"/>
        <v>5456402.3</v>
      </c>
      <c r="O32" s="86">
        <f t="shared" si="10"/>
        <v>4018852.35</v>
      </c>
      <c r="P32" s="64">
        <f t="shared" si="10"/>
        <v>31587.620000000003</v>
      </c>
      <c r="Q32" s="64">
        <f t="shared" si="10"/>
        <v>1405962.33</v>
      </c>
      <c r="R32" s="63">
        <f t="shared" si="9"/>
        <v>2361341.46</v>
      </c>
      <c r="S32" s="64">
        <f t="shared" si="9"/>
        <v>1456534.5100000002</v>
      </c>
      <c r="T32" s="64">
        <f aca="true" t="shared" si="11" ref="T32:AA32">SUM(T11:T31)</f>
        <v>11860</v>
      </c>
      <c r="U32" s="64">
        <f t="shared" si="11"/>
        <v>288082.51000000007</v>
      </c>
      <c r="V32" s="94">
        <f t="shared" si="11"/>
        <v>1156592</v>
      </c>
      <c r="W32" s="64">
        <f t="shared" si="11"/>
        <v>65794</v>
      </c>
      <c r="X32" s="64">
        <f t="shared" si="11"/>
        <v>0</v>
      </c>
      <c r="Y32" s="64">
        <f t="shared" si="11"/>
        <v>839012.95</v>
      </c>
      <c r="Z32" s="64">
        <f t="shared" si="11"/>
        <v>4050</v>
      </c>
      <c r="AA32" s="94">
        <f t="shared" si="11"/>
        <v>834962.95</v>
      </c>
    </row>
    <row r="33" spans="1:27" ht="15" hidden="1">
      <c r="A33" s="85" t="s">
        <v>232</v>
      </c>
      <c r="B33" s="84" t="b">
        <f>SUM(B34:B38)=B32</f>
        <v>1</v>
      </c>
      <c r="C33" s="56" t="b">
        <f>C32+F32+G32=B32</f>
        <v>1</v>
      </c>
      <c r="H33" s="69" t="b">
        <f>H32+R32=B32</f>
        <v>1</v>
      </c>
      <c r="I33" s="55" t="b">
        <f>67386951.33=I32</f>
        <v>1</v>
      </c>
      <c r="K33" s="53" t="b">
        <f>K32=K34</f>
        <v>1</v>
      </c>
      <c r="L33" s="53" t="b">
        <f aca="true" t="shared" si="12" ref="L33:Q33">L32=L34</f>
        <v>1</v>
      </c>
      <c r="M33" s="53" t="b">
        <f t="shared" si="12"/>
        <v>1</v>
      </c>
      <c r="N33" s="53" t="b">
        <f t="shared" si="12"/>
        <v>0</v>
      </c>
      <c r="O33" s="53" t="b">
        <f t="shared" si="12"/>
        <v>1</v>
      </c>
      <c r="P33" s="53" t="b">
        <f t="shared" si="12"/>
        <v>1</v>
      </c>
      <c r="Q33" s="53" t="b">
        <f t="shared" si="12"/>
        <v>1</v>
      </c>
      <c r="R33" s="69" t="b">
        <f>198446+2461547+288082.51+15910=R32</f>
        <v>0</v>
      </c>
      <c r="T33" s="53" t="b">
        <f>11860=T32</f>
        <v>1</v>
      </c>
      <c r="U33" s="53" t="b">
        <f>288082.51=U32</f>
        <v>1</v>
      </c>
      <c r="V33" s="53" t="b">
        <f>1156592=V32</f>
        <v>1</v>
      </c>
      <c r="W33" s="55" t="b">
        <f>65794=W32</f>
        <v>1</v>
      </c>
      <c r="Z33" s="53" t="b">
        <f>4050=Z32</f>
        <v>1</v>
      </c>
      <c r="AA33" s="53" t="b">
        <f>834962.95=AA32</f>
        <v>1</v>
      </c>
    </row>
    <row r="34" spans="1:26" ht="15" hidden="1">
      <c r="A34" s="85" t="s">
        <v>232</v>
      </c>
      <c r="B34" s="84">
        <f>74274877</f>
        <v>74274877</v>
      </c>
      <c r="I34" s="55">
        <v>67386951.33</v>
      </c>
      <c r="K34" s="88">
        <v>2869073.32</v>
      </c>
      <c r="L34" s="87">
        <v>680</v>
      </c>
      <c r="M34" s="89">
        <v>7500</v>
      </c>
      <c r="O34" s="88">
        <f>18518.8+6869406.87-2869073.32</f>
        <v>4018852.35</v>
      </c>
      <c r="P34" s="87">
        <f>29162.62+2425</f>
        <v>31587.62</v>
      </c>
      <c r="Q34" s="89">
        <f>57816.11+1348146.22</f>
        <v>1405962.33</v>
      </c>
      <c r="T34" s="87">
        <f>11860</f>
        <v>11860</v>
      </c>
      <c r="U34" s="89">
        <f>288082.51</f>
        <v>288082.51</v>
      </c>
      <c r="Z34" s="87">
        <f>4050</f>
        <v>4050</v>
      </c>
    </row>
    <row r="35" spans="1:16" ht="15" hidden="1">
      <c r="A35" s="85" t="s">
        <v>209</v>
      </c>
      <c r="B35" s="92">
        <v>48177.62</v>
      </c>
      <c r="P35" s="53">
        <f>P32-P34</f>
        <v>0</v>
      </c>
    </row>
    <row r="36" spans="1:2" ht="15" hidden="1">
      <c r="A36" s="85" t="s">
        <v>210</v>
      </c>
      <c r="B36" s="93">
        <v>1701544.84</v>
      </c>
    </row>
    <row r="37" spans="1:2" ht="15" hidden="1">
      <c r="A37" s="85" t="s">
        <v>211</v>
      </c>
      <c r="B37" s="55">
        <v>1991554.95</v>
      </c>
    </row>
    <row r="38" spans="1:2" ht="15" hidden="1">
      <c r="A38" s="85" t="s">
        <v>233</v>
      </c>
      <c r="B38" s="55">
        <v>65794</v>
      </c>
    </row>
    <row r="39" spans="2:8" ht="15" hidden="1">
      <c r="B39" s="55">
        <f>SUM(B34:B38)</f>
        <v>78081948.41000001</v>
      </c>
      <c r="H39" s="55">
        <f>H32+R32-B39</f>
        <v>0</v>
      </c>
    </row>
  </sheetData>
  <sheetProtection/>
  <mergeCells count="6">
    <mergeCell ref="B10:B11"/>
    <mergeCell ref="C10:G10"/>
    <mergeCell ref="H10:H11"/>
    <mergeCell ref="I10:Q10"/>
    <mergeCell ref="R10:R11"/>
    <mergeCell ref="S10:AA10"/>
  </mergeCells>
  <printOptions/>
  <pageMargins left="0.7" right="0.7" top="0.75" bottom="0.75" header="0.3" footer="0.3"/>
  <pageSetup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2020-03-26T08:03:17Z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